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1B" lockStructure="1"/>
  <bookViews>
    <workbookView xWindow="120" yWindow="135" windowWidth="28635" windowHeight="12840"/>
  </bookViews>
  <sheets>
    <sheet name="Dawn's" sheetId="7" r:id="rId1"/>
    <sheet name="Dawn's Assumptions" sheetId="6" state="hidden" r:id="rId2"/>
    <sheet name="Neal's" sheetId="1" state="hidden" r:id="rId3"/>
    <sheet name="Neal's Assumptions" sheetId="2" state="hidden" r:id="rId4"/>
    <sheet name="Original" sheetId="5" state="hidden" r:id="rId5"/>
  </sheets>
  <calcPr calcId="145621"/>
</workbook>
</file>

<file path=xl/calcChain.xml><?xml version="1.0" encoding="utf-8"?>
<calcChain xmlns="http://schemas.openxmlformats.org/spreadsheetml/2006/main">
  <c r="I57" i="6" l="1"/>
  <c r="A57" i="6"/>
  <c r="B44" i="6"/>
  <c r="B43" i="6"/>
  <c r="A42" i="6"/>
  <c r="A58" i="7"/>
  <c r="A54" i="7"/>
  <c r="A51" i="7"/>
  <c r="C49" i="7"/>
  <c r="C58" i="7" s="1"/>
  <c r="D42" i="7"/>
  <c r="D49" i="7" s="1"/>
  <c r="C42" i="7"/>
  <c r="K41" i="7"/>
  <c r="J41" i="7"/>
  <c r="I41" i="7"/>
  <c r="H41" i="7"/>
  <c r="G41" i="7"/>
  <c r="F41" i="7"/>
  <c r="E41" i="7"/>
  <c r="D41" i="7"/>
  <c r="C41" i="7"/>
  <c r="B34" i="6"/>
  <c r="B33" i="6"/>
  <c r="A56" i="6"/>
  <c r="A32" i="6"/>
  <c r="A55" i="6"/>
  <c r="A22" i="6"/>
  <c r="B24" i="6"/>
  <c r="B23" i="6"/>
  <c r="K22" i="7"/>
  <c r="J22" i="7"/>
  <c r="I22" i="7"/>
  <c r="H22" i="7"/>
  <c r="G22" i="7"/>
  <c r="F22" i="7"/>
  <c r="E22" i="7"/>
  <c r="D22" i="7"/>
  <c r="C22" i="7"/>
  <c r="D23" i="7"/>
  <c r="C23" i="7"/>
  <c r="A39" i="7"/>
  <c r="A35" i="7"/>
  <c r="A32" i="7"/>
  <c r="D30" i="7"/>
  <c r="C30" i="7"/>
  <c r="C39" i="7" s="1"/>
  <c r="A16" i="7"/>
  <c r="A13" i="7"/>
  <c r="D11" i="7"/>
  <c r="D20" i="7" s="1"/>
  <c r="C11" i="7"/>
  <c r="C20" i="7" s="1"/>
  <c r="E7" i="1"/>
  <c r="A20" i="7"/>
  <c r="C53" i="6"/>
  <c r="C52" i="6"/>
  <c r="E26" i="7" s="1"/>
  <c r="I21" i="6"/>
  <c r="H20" i="6"/>
  <c r="I20" i="6" s="1"/>
  <c r="G19" i="6"/>
  <c r="H19" i="6" s="1"/>
  <c r="I19" i="6" s="1"/>
  <c r="F18" i="6"/>
  <c r="G18" i="6" s="1"/>
  <c r="H18" i="6" s="1"/>
  <c r="I18" i="6" s="1"/>
  <c r="E17" i="6"/>
  <c r="F17" i="6" s="1"/>
  <c r="G17" i="6" s="1"/>
  <c r="H17" i="6" s="1"/>
  <c r="I17" i="6" s="1"/>
  <c r="D16" i="6"/>
  <c r="E16" i="6" s="1"/>
  <c r="F16" i="6" s="1"/>
  <c r="G16" i="6" s="1"/>
  <c r="H16" i="6" s="1"/>
  <c r="I16" i="6" s="1"/>
  <c r="C15" i="6"/>
  <c r="C54" i="6" s="1"/>
  <c r="E28" i="7" s="1"/>
  <c r="H10" i="6"/>
  <c r="H14" i="6" s="1"/>
  <c r="I14" i="6" s="1"/>
  <c r="G9" i="6"/>
  <c r="H9" i="6" s="1"/>
  <c r="I9" i="6" s="1"/>
  <c r="F8" i="6"/>
  <c r="G8" i="6" s="1"/>
  <c r="H8" i="6" s="1"/>
  <c r="I8" i="6" s="1"/>
  <c r="E7" i="6"/>
  <c r="E11" i="6" s="1"/>
  <c r="F11" i="6" s="1"/>
  <c r="G11" i="6" s="1"/>
  <c r="H11" i="6" s="1"/>
  <c r="I11" i="6" s="1"/>
  <c r="D6" i="6"/>
  <c r="D53" i="6" s="1"/>
  <c r="F27" i="7" s="1"/>
  <c r="E5" i="6"/>
  <c r="F5" i="6" s="1"/>
  <c r="G5" i="6" s="1"/>
  <c r="H5" i="6" s="1"/>
  <c r="I5" i="6" s="1"/>
  <c r="D4" i="6"/>
  <c r="E4" i="6" s="1"/>
  <c r="A37" i="5"/>
  <c r="K35" i="5"/>
  <c r="H35" i="5"/>
  <c r="G35" i="5"/>
  <c r="E35" i="5"/>
  <c r="K33" i="5"/>
  <c r="K36" i="5" s="1"/>
  <c r="J33" i="5"/>
  <c r="J36" i="5" s="1"/>
  <c r="G33" i="5"/>
  <c r="G36" i="5" s="1"/>
  <c r="F33" i="5"/>
  <c r="K32" i="5"/>
  <c r="J32" i="5"/>
  <c r="I32" i="5"/>
  <c r="H32" i="5"/>
  <c r="G32" i="5"/>
  <c r="F32" i="5"/>
  <c r="E32" i="5"/>
  <c r="K31" i="5"/>
  <c r="J31" i="5"/>
  <c r="I31" i="5"/>
  <c r="I33" i="5" s="1"/>
  <c r="H31" i="5"/>
  <c r="H33" i="5" s="1"/>
  <c r="H36" i="5" s="1"/>
  <c r="G31" i="5"/>
  <c r="F31" i="5"/>
  <c r="E31" i="5"/>
  <c r="E33" i="5" s="1"/>
  <c r="E36" i="5" s="1"/>
  <c r="D28" i="5"/>
  <c r="D37" i="5" s="1"/>
  <c r="C28" i="5"/>
  <c r="C37" i="5" s="1"/>
  <c r="A28" i="5"/>
  <c r="A25" i="5"/>
  <c r="K23" i="5"/>
  <c r="J23" i="5"/>
  <c r="H23" i="5"/>
  <c r="G23" i="5"/>
  <c r="F23" i="5"/>
  <c r="E23" i="5"/>
  <c r="J21" i="5"/>
  <c r="J24" i="5" s="1"/>
  <c r="I21" i="5"/>
  <c r="I24" i="5" s="1"/>
  <c r="F21" i="5"/>
  <c r="F24" i="5" s="1"/>
  <c r="E21" i="5"/>
  <c r="E24" i="5" s="1"/>
  <c r="K20" i="5"/>
  <c r="J20" i="5"/>
  <c r="I20" i="5"/>
  <c r="H20" i="5"/>
  <c r="G20" i="5"/>
  <c r="F20" i="5"/>
  <c r="E20" i="5"/>
  <c r="K19" i="5"/>
  <c r="K21" i="5" s="1"/>
  <c r="K24" i="5" s="1"/>
  <c r="J19" i="5"/>
  <c r="I19" i="5"/>
  <c r="H19" i="5"/>
  <c r="H21" i="5" s="1"/>
  <c r="H24" i="5" s="1"/>
  <c r="G19" i="5"/>
  <c r="G21" i="5" s="1"/>
  <c r="G24" i="5" s="1"/>
  <c r="F19" i="5"/>
  <c r="E19" i="5"/>
  <c r="D16" i="5"/>
  <c r="D25" i="5" s="1"/>
  <c r="C16" i="5"/>
  <c r="C25" i="5" s="1"/>
  <c r="A16" i="5"/>
  <c r="D13" i="5"/>
  <c r="C13" i="5"/>
  <c r="A13" i="5"/>
  <c r="J12" i="5"/>
  <c r="F12" i="5"/>
  <c r="K11" i="5"/>
  <c r="J11" i="5"/>
  <c r="J35" i="5" s="1"/>
  <c r="I11" i="5"/>
  <c r="I23" i="5" s="1"/>
  <c r="H11" i="5"/>
  <c r="G11" i="5"/>
  <c r="F11" i="5"/>
  <c r="F35" i="5" s="1"/>
  <c r="K9" i="5"/>
  <c r="K12" i="5" s="1"/>
  <c r="J9" i="5"/>
  <c r="I9" i="5"/>
  <c r="I12" i="5" s="1"/>
  <c r="H9" i="5"/>
  <c r="H12" i="5" s="1"/>
  <c r="G9" i="5"/>
  <c r="G12" i="5" s="1"/>
  <c r="F9" i="5"/>
  <c r="E9" i="5"/>
  <c r="E12" i="5" s="1"/>
  <c r="E13" i="5" s="1"/>
  <c r="F4" i="5"/>
  <c r="F13" i="5" s="1"/>
  <c r="E4" i="5"/>
  <c r="A4" i="5"/>
  <c r="E45" i="7" l="1"/>
  <c r="E47" i="7"/>
  <c r="E9" i="7"/>
  <c r="F46" i="7"/>
  <c r="I39" i="6"/>
  <c r="H48" i="6"/>
  <c r="I48" i="6" s="1"/>
  <c r="F46" i="6"/>
  <c r="G46" i="6" s="1"/>
  <c r="H46" i="6" s="1"/>
  <c r="I46" i="6" s="1"/>
  <c r="G47" i="6"/>
  <c r="H47" i="6" s="1"/>
  <c r="I47" i="6" s="1"/>
  <c r="C43" i="6"/>
  <c r="D44" i="6"/>
  <c r="E44" i="6" s="1"/>
  <c r="F44" i="6" s="1"/>
  <c r="G44" i="6" s="1"/>
  <c r="H44" i="6" s="1"/>
  <c r="I44" i="6" s="1"/>
  <c r="I49" i="6"/>
  <c r="E45" i="6"/>
  <c r="F45" i="6" s="1"/>
  <c r="G45" i="6" s="1"/>
  <c r="H45" i="6" s="1"/>
  <c r="I45" i="6" s="1"/>
  <c r="D58" i="7"/>
  <c r="F36" i="6"/>
  <c r="G36" i="6" s="1"/>
  <c r="H36" i="6" s="1"/>
  <c r="I36" i="6" s="1"/>
  <c r="G37" i="6"/>
  <c r="H37" i="6" s="1"/>
  <c r="I37" i="6" s="1"/>
  <c r="E35" i="6"/>
  <c r="F35" i="6" s="1"/>
  <c r="G35" i="6" s="1"/>
  <c r="H35" i="6" s="1"/>
  <c r="I35" i="6" s="1"/>
  <c r="H38" i="6"/>
  <c r="I38" i="6" s="1"/>
  <c r="C33" i="6"/>
  <c r="C56" i="6" s="1"/>
  <c r="D34" i="6"/>
  <c r="E34" i="6" s="1"/>
  <c r="F34" i="6" s="1"/>
  <c r="G34" i="6" s="1"/>
  <c r="H34" i="6" s="1"/>
  <c r="I34" i="6" s="1"/>
  <c r="F8" i="7"/>
  <c r="E7" i="7"/>
  <c r="E10" i="7" s="1"/>
  <c r="E29" i="7"/>
  <c r="E30" i="7" s="1"/>
  <c r="E32" i="7" s="1"/>
  <c r="D24" i="6"/>
  <c r="D39" i="7"/>
  <c r="C23" i="6"/>
  <c r="C55" i="6" s="1"/>
  <c r="F26" i="6"/>
  <c r="G26" i="6" s="1"/>
  <c r="H26" i="6" s="1"/>
  <c r="I26" i="6" s="1"/>
  <c r="G27" i="6"/>
  <c r="H27" i="6" s="1"/>
  <c r="I27" i="6" s="1"/>
  <c r="H28" i="6"/>
  <c r="I28" i="6" s="1"/>
  <c r="E25" i="6"/>
  <c r="I29" i="6"/>
  <c r="F12" i="6"/>
  <c r="G12" i="6" s="1"/>
  <c r="H12" i="6" s="1"/>
  <c r="I12" i="6" s="1"/>
  <c r="E6" i="6"/>
  <c r="F6" i="6" s="1"/>
  <c r="G13" i="6"/>
  <c r="H13" i="6" s="1"/>
  <c r="I13" i="6" s="1"/>
  <c r="E52" i="6"/>
  <c r="G45" i="7" s="1"/>
  <c r="F4" i="6"/>
  <c r="F7" i="6"/>
  <c r="G7" i="6" s="1"/>
  <c r="H7" i="6" s="1"/>
  <c r="I7" i="6" s="1"/>
  <c r="I10" i="6"/>
  <c r="D15" i="6"/>
  <c r="D52" i="6"/>
  <c r="F45" i="7" s="1"/>
  <c r="F36" i="5"/>
  <c r="G4" i="5"/>
  <c r="E28" i="5"/>
  <c r="I35" i="5"/>
  <c r="I36" i="5" s="1"/>
  <c r="E16" i="5"/>
  <c r="D43" i="6" l="1"/>
  <c r="C57" i="6"/>
  <c r="E55" i="7" s="1"/>
  <c r="E48" i="7"/>
  <c r="E49" i="7" s="1"/>
  <c r="E51" i="7" s="1"/>
  <c r="E36" i="7"/>
  <c r="E39" i="7" s="1"/>
  <c r="D33" i="6"/>
  <c r="G26" i="7"/>
  <c r="G7" i="7"/>
  <c r="F26" i="7"/>
  <c r="F7" i="7"/>
  <c r="E24" i="6"/>
  <c r="F25" i="6"/>
  <c r="E17" i="7"/>
  <c r="D23" i="6"/>
  <c r="D55" i="6" s="1"/>
  <c r="F53" i="6"/>
  <c r="H46" i="7" s="1"/>
  <c r="E53" i="6"/>
  <c r="G46" i="7" s="1"/>
  <c r="E11" i="7"/>
  <c r="E13" i="7" s="1"/>
  <c r="G4" i="6"/>
  <c r="F52" i="6"/>
  <c r="H45" i="7" s="1"/>
  <c r="G53" i="6"/>
  <c r="I46" i="7" s="1"/>
  <c r="E15" i="6"/>
  <c r="D54" i="6"/>
  <c r="F47" i="7" s="1"/>
  <c r="F48" i="7" s="1"/>
  <c r="F49" i="7" s="1"/>
  <c r="F51" i="7" s="1"/>
  <c r="E37" i="5"/>
  <c r="F28" i="5"/>
  <c r="G13" i="5"/>
  <c r="H4" i="5"/>
  <c r="E25" i="5"/>
  <c r="F16" i="5"/>
  <c r="E43" i="6" l="1"/>
  <c r="D57" i="6"/>
  <c r="F55" i="7" s="1"/>
  <c r="E58" i="7"/>
  <c r="E33" i="6"/>
  <c r="D56" i="6"/>
  <c r="F36" i="7" s="1"/>
  <c r="F17" i="7"/>
  <c r="G17" i="7" s="1"/>
  <c r="F28" i="7"/>
  <c r="F29" i="7" s="1"/>
  <c r="F30" i="7" s="1"/>
  <c r="F32" i="7" s="1"/>
  <c r="F9" i="7"/>
  <c r="F10" i="7" s="1"/>
  <c r="I27" i="7"/>
  <c r="I8" i="7"/>
  <c r="G27" i="7"/>
  <c r="G8" i="7"/>
  <c r="H26" i="7"/>
  <c r="H7" i="7"/>
  <c r="H27" i="7"/>
  <c r="H8" i="7"/>
  <c r="G25" i="6"/>
  <c r="F24" i="6"/>
  <c r="E20" i="7"/>
  <c r="E23" i="6"/>
  <c r="E55" i="6" s="1"/>
  <c r="F23" i="6"/>
  <c r="F55" i="6" s="1"/>
  <c r="E54" i="6"/>
  <c r="G47" i="7" s="1"/>
  <c r="G48" i="7" s="1"/>
  <c r="G49" i="7" s="1"/>
  <c r="G51" i="7" s="1"/>
  <c r="F15" i="6"/>
  <c r="G52" i="6"/>
  <c r="I45" i="7" s="1"/>
  <c r="H4" i="6"/>
  <c r="H53" i="6"/>
  <c r="J46" i="7" s="1"/>
  <c r="I53" i="6"/>
  <c r="K46" i="7" s="1"/>
  <c r="I4" i="5"/>
  <c r="H13" i="5"/>
  <c r="F25" i="5"/>
  <c r="G16" i="5"/>
  <c r="F37" i="5"/>
  <c r="G28" i="5"/>
  <c r="F43" i="6" l="1"/>
  <c r="E57" i="6"/>
  <c r="G55" i="7" s="1"/>
  <c r="F33" i="6"/>
  <c r="E56" i="6"/>
  <c r="G36" i="7" s="1"/>
  <c r="G29" i="7"/>
  <c r="G30" i="7" s="1"/>
  <c r="G32" i="7" s="1"/>
  <c r="J27" i="7"/>
  <c r="J8" i="7"/>
  <c r="G28" i="7"/>
  <c r="G9" i="7"/>
  <c r="G10" i="7" s="1"/>
  <c r="G11" i="7" s="1"/>
  <c r="G13" i="7" s="1"/>
  <c r="G20" i="7" s="1"/>
  <c r="I26" i="7"/>
  <c r="I7" i="7"/>
  <c r="K27" i="7"/>
  <c r="K8" i="7"/>
  <c r="G24" i="6"/>
  <c r="H17" i="7"/>
  <c r="H25" i="6"/>
  <c r="F39" i="7"/>
  <c r="F11" i="7"/>
  <c r="F13" i="7" s="1"/>
  <c r="F20" i="7" s="1"/>
  <c r="G23" i="6"/>
  <c r="G15" i="6"/>
  <c r="F54" i="6"/>
  <c r="H47" i="7" s="1"/>
  <c r="H48" i="7" s="1"/>
  <c r="H49" i="7" s="1"/>
  <c r="H51" i="7" s="1"/>
  <c r="H52" i="6"/>
  <c r="J45" i="7" s="1"/>
  <c r="I4" i="6"/>
  <c r="I52" i="6" s="1"/>
  <c r="K45" i="7" s="1"/>
  <c r="G37" i="5"/>
  <c r="H28" i="5"/>
  <c r="I13" i="5"/>
  <c r="J4" i="5"/>
  <c r="G25" i="5"/>
  <c r="H16" i="5"/>
  <c r="G43" i="6" l="1"/>
  <c r="F57" i="6"/>
  <c r="H55" i="7" s="1"/>
  <c r="F58" i="7"/>
  <c r="G55" i="6"/>
  <c r="I17" i="7" s="1"/>
  <c r="G33" i="6"/>
  <c r="F56" i="6"/>
  <c r="H36" i="7" s="1"/>
  <c r="K26" i="7"/>
  <c r="K7" i="7"/>
  <c r="J26" i="7"/>
  <c r="J7" i="7"/>
  <c r="H28" i="7"/>
  <c r="H29" i="7" s="1"/>
  <c r="H30" i="7" s="1"/>
  <c r="H32" i="7" s="1"/>
  <c r="H9" i="7"/>
  <c r="H10" i="7" s="1"/>
  <c r="H11" i="7" s="1"/>
  <c r="H13" i="7" s="1"/>
  <c r="H20" i="7" s="1"/>
  <c r="I25" i="6"/>
  <c r="H24" i="6"/>
  <c r="G39" i="7"/>
  <c r="H23" i="6"/>
  <c r="G54" i="6"/>
  <c r="I47" i="7" s="1"/>
  <c r="I48" i="7" s="1"/>
  <c r="I49" i="7" s="1"/>
  <c r="I51" i="7" s="1"/>
  <c r="H15" i="6"/>
  <c r="J13" i="5"/>
  <c r="K4" i="5"/>
  <c r="K13" i="5" s="1"/>
  <c r="H25" i="5"/>
  <c r="I16" i="5"/>
  <c r="H37" i="5"/>
  <c r="I28" i="5"/>
  <c r="H43" i="6" l="1"/>
  <c r="G57" i="6"/>
  <c r="I55" i="7" s="1"/>
  <c r="G58" i="7"/>
  <c r="H55" i="6"/>
  <c r="H33" i="6"/>
  <c r="G56" i="6"/>
  <c r="I36" i="7" s="1"/>
  <c r="I28" i="7"/>
  <c r="I29" i="7" s="1"/>
  <c r="I30" i="7" s="1"/>
  <c r="I32" i="7" s="1"/>
  <c r="I9" i="7"/>
  <c r="I10" i="7" s="1"/>
  <c r="I11" i="7" s="1"/>
  <c r="I13" i="7" s="1"/>
  <c r="I20" i="7" s="1"/>
  <c r="J17" i="7"/>
  <c r="I24" i="6"/>
  <c r="H39" i="7"/>
  <c r="I23" i="6"/>
  <c r="I15" i="6"/>
  <c r="I54" i="6" s="1"/>
  <c r="K47" i="7" s="1"/>
  <c r="K48" i="7" s="1"/>
  <c r="K49" i="7" s="1"/>
  <c r="K51" i="7" s="1"/>
  <c r="H54" i="6"/>
  <c r="J47" i="7" s="1"/>
  <c r="J48" i="7" s="1"/>
  <c r="J49" i="7" s="1"/>
  <c r="J51" i="7" s="1"/>
  <c r="I37" i="5"/>
  <c r="J28" i="5"/>
  <c r="I25" i="5"/>
  <c r="J16" i="5"/>
  <c r="I43" i="6" l="1"/>
  <c r="H57" i="6"/>
  <c r="J55" i="7" s="1"/>
  <c r="K17" i="7"/>
  <c r="I55" i="6"/>
  <c r="H58" i="7"/>
  <c r="I33" i="6"/>
  <c r="H56" i="6"/>
  <c r="J36" i="7" s="1"/>
  <c r="K28" i="7"/>
  <c r="K29" i="7" s="1"/>
  <c r="K30" i="7" s="1"/>
  <c r="K32" i="7" s="1"/>
  <c r="K9" i="7"/>
  <c r="K10" i="7" s="1"/>
  <c r="K11" i="7" s="1"/>
  <c r="K13" i="7" s="1"/>
  <c r="J28" i="7"/>
  <c r="J29" i="7" s="1"/>
  <c r="J30" i="7" s="1"/>
  <c r="J32" i="7" s="1"/>
  <c r="J9" i="7"/>
  <c r="J10" i="7" s="1"/>
  <c r="I39" i="7"/>
  <c r="J25" i="5"/>
  <c r="K16" i="5"/>
  <c r="K25" i="5" s="1"/>
  <c r="J37" i="5"/>
  <c r="K28" i="5"/>
  <c r="K37" i="5" s="1"/>
  <c r="K20" i="7" l="1"/>
  <c r="I58" i="7"/>
  <c r="I56" i="6"/>
  <c r="K36" i="7" s="1"/>
  <c r="K39" i="7" s="1"/>
  <c r="K55" i="7"/>
  <c r="J39" i="7"/>
  <c r="J11" i="7"/>
  <c r="J13" i="7" s="1"/>
  <c r="J20" i="7" s="1"/>
  <c r="K58" i="7" l="1"/>
  <c r="J58" i="7"/>
  <c r="K11" i="1"/>
  <c r="J11" i="1"/>
  <c r="I11" i="1"/>
  <c r="H11" i="1"/>
  <c r="G11" i="1"/>
  <c r="F11" i="1"/>
  <c r="E11" i="1"/>
  <c r="K8" i="1"/>
  <c r="K7" i="1"/>
  <c r="J7" i="1"/>
  <c r="J8" i="1"/>
  <c r="I8" i="1"/>
  <c r="I7" i="1"/>
  <c r="H6" i="2"/>
  <c r="F6" i="2"/>
  <c r="G6" i="2" s="1"/>
  <c r="H7" i="1"/>
  <c r="H8" i="1"/>
  <c r="F7" i="1"/>
  <c r="F8" i="1"/>
  <c r="G8" i="1"/>
  <c r="G7" i="1"/>
  <c r="C24" i="2"/>
  <c r="D24" i="2"/>
  <c r="E24" i="2"/>
  <c r="F24" i="2"/>
  <c r="G24" i="2"/>
  <c r="H24" i="2"/>
  <c r="B24" i="2"/>
  <c r="H21" i="2"/>
  <c r="G20" i="2"/>
  <c r="H20" i="2" s="1"/>
  <c r="F19" i="2"/>
  <c r="G19" i="2" s="1"/>
  <c r="H19" i="2" s="1"/>
  <c r="E18" i="2"/>
  <c r="F18" i="2" s="1"/>
  <c r="G18" i="2" s="1"/>
  <c r="H18" i="2" s="1"/>
  <c r="D17" i="2"/>
  <c r="E17" i="2" s="1"/>
  <c r="F17" i="2" s="1"/>
  <c r="G17" i="2" s="1"/>
  <c r="H17" i="2" s="1"/>
  <c r="C16" i="2"/>
  <c r="D16" i="2" s="1"/>
  <c r="E16" i="2" s="1"/>
  <c r="F16" i="2" s="1"/>
  <c r="G16" i="2" s="1"/>
  <c r="H16" i="2" s="1"/>
  <c r="B15" i="2"/>
  <c r="C15" i="2" s="1"/>
  <c r="D15" i="2" s="1"/>
  <c r="E15" i="2" s="1"/>
  <c r="F15" i="2" s="1"/>
  <c r="G15" i="2" s="1"/>
  <c r="H15" i="2" s="1"/>
  <c r="B23" i="2"/>
  <c r="B22" i="2"/>
  <c r="G10" i="2"/>
  <c r="G14" i="2" s="1"/>
  <c r="H14" i="2" s="1"/>
  <c r="F9" i="2"/>
  <c r="F13" i="2" s="1"/>
  <c r="G13" i="2" s="1"/>
  <c r="H13" i="2" s="1"/>
  <c r="E8" i="2"/>
  <c r="E12" i="2" s="1"/>
  <c r="F12" i="2" s="1"/>
  <c r="G12" i="2" s="1"/>
  <c r="H12" i="2" s="1"/>
  <c r="D7" i="2"/>
  <c r="E7" i="2" s="1"/>
  <c r="F7" i="2" s="1"/>
  <c r="G7" i="2" s="1"/>
  <c r="H7" i="2" s="1"/>
  <c r="C6" i="2"/>
  <c r="C23" i="2" s="1"/>
  <c r="F8" i="2"/>
  <c r="G8" i="2" s="1"/>
  <c r="H8" i="2" s="1"/>
  <c r="D5" i="2"/>
  <c r="E5" i="2" s="1"/>
  <c r="F5" i="2" s="1"/>
  <c r="G5" i="2" s="1"/>
  <c r="H5" i="2" s="1"/>
  <c r="C4" i="2"/>
  <c r="K27" i="1"/>
  <c r="J27" i="1"/>
  <c r="I27" i="1"/>
  <c r="H27" i="1"/>
  <c r="G27" i="1"/>
  <c r="F27" i="1"/>
  <c r="E27" i="1"/>
  <c r="D27" i="1"/>
  <c r="C27" i="1"/>
  <c r="K15" i="1"/>
  <c r="J15" i="1"/>
  <c r="I15" i="1"/>
  <c r="H15" i="1"/>
  <c r="G15" i="1"/>
  <c r="F15" i="1"/>
  <c r="E15" i="1"/>
  <c r="D15" i="1"/>
  <c r="C15" i="1"/>
  <c r="D11" i="2" l="1"/>
  <c r="C22" i="2"/>
  <c r="F20" i="1"/>
  <c r="D4" i="2"/>
  <c r="D6" i="2"/>
  <c r="H10" i="2"/>
  <c r="G9" i="2"/>
  <c r="H9" i="2" s="1"/>
  <c r="A28" i="1"/>
  <c r="A16" i="1"/>
  <c r="A4" i="1"/>
  <c r="F35" i="1"/>
  <c r="A37" i="1"/>
  <c r="A25" i="1"/>
  <c r="A13" i="1"/>
  <c r="E35" i="1"/>
  <c r="K32" i="1"/>
  <c r="J32" i="1"/>
  <c r="I32" i="1"/>
  <c r="H32" i="1"/>
  <c r="G32" i="1"/>
  <c r="E32" i="1"/>
  <c r="K31" i="1"/>
  <c r="J31" i="1"/>
  <c r="I31" i="1"/>
  <c r="H31" i="1"/>
  <c r="F31" i="1"/>
  <c r="E31" i="1"/>
  <c r="E23" i="1"/>
  <c r="K20" i="1"/>
  <c r="J20" i="1"/>
  <c r="I20" i="1"/>
  <c r="H20" i="1"/>
  <c r="G20" i="1"/>
  <c r="K19" i="1"/>
  <c r="J19" i="1"/>
  <c r="I19" i="1"/>
  <c r="H19" i="1"/>
  <c r="F19" i="1"/>
  <c r="E20" i="1"/>
  <c r="E19" i="1"/>
  <c r="D16" i="1"/>
  <c r="D25" i="1" s="1"/>
  <c r="C16" i="1"/>
  <c r="C25" i="1" s="1"/>
  <c r="D13" i="1"/>
  <c r="C13" i="1"/>
  <c r="H9" i="1"/>
  <c r="I9" i="1"/>
  <c r="J9" i="1"/>
  <c r="K9" i="1"/>
  <c r="E9" i="1"/>
  <c r="E12" i="1" s="1"/>
  <c r="E4" i="1"/>
  <c r="F4" i="1" s="1"/>
  <c r="E6" i="2" l="1"/>
  <c r="D23" i="2"/>
  <c r="E4" i="2"/>
  <c r="D22" i="2"/>
  <c r="G9" i="1" s="1"/>
  <c r="F32" i="1"/>
  <c r="F33" i="1" s="1"/>
  <c r="F36" i="1" s="1"/>
  <c r="F9" i="1"/>
  <c r="F12" i="1" s="1"/>
  <c r="F13" i="1" s="1"/>
  <c r="E11" i="2"/>
  <c r="G19" i="1"/>
  <c r="G21" i="1" s="1"/>
  <c r="H33" i="1"/>
  <c r="E13" i="1"/>
  <c r="E16" i="1"/>
  <c r="F16" i="1" s="1"/>
  <c r="I21" i="1"/>
  <c r="K21" i="1"/>
  <c r="C28" i="1"/>
  <c r="C37" i="1" s="1"/>
  <c r="D28" i="1"/>
  <c r="D37" i="1" s="1"/>
  <c r="E21" i="1"/>
  <c r="E24" i="1" s="1"/>
  <c r="E25" i="1" s="1"/>
  <c r="J33" i="1"/>
  <c r="F23" i="1"/>
  <c r="K33" i="1"/>
  <c r="G4" i="1"/>
  <c r="F21" i="1"/>
  <c r="J21" i="1"/>
  <c r="E33" i="1"/>
  <c r="E36" i="1" s="1"/>
  <c r="I33" i="1"/>
  <c r="H21" i="1"/>
  <c r="G31" i="1" l="1"/>
  <c r="G33" i="1" s="1"/>
  <c r="E23" i="2"/>
  <c r="F4" i="2"/>
  <c r="E22" i="2"/>
  <c r="F11" i="2"/>
  <c r="F23" i="2" s="1"/>
  <c r="F24" i="1"/>
  <c r="F25" i="1" s="1"/>
  <c r="E28" i="1"/>
  <c r="F28" i="1" s="1"/>
  <c r="H4" i="1"/>
  <c r="G23" i="1"/>
  <c r="G24" i="1" s="1"/>
  <c r="G12" i="1"/>
  <c r="G13" i="1" s="1"/>
  <c r="G35" i="1"/>
  <c r="G16" i="1"/>
  <c r="G36" i="1" l="1"/>
  <c r="G4" i="2"/>
  <c r="F22" i="2"/>
  <c r="G11" i="2"/>
  <c r="G23" i="2" s="1"/>
  <c r="E37" i="1"/>
  <c r="F37" i="1"/>
  <c r="G28" i="1"/>
  <c r="H28" i="1" s="1"/>
  <c r="I28" i="1" s="1"/>
  <c r="H23" i="1"/>
  <c r="H24" i="1" s="1"/>
  <c r="H35" i="1"/>
  <c r="H36" i="1" s="1"/>
  <c r="H12" i="1"/>
  <c r="H13" i="1" s="1"/>
  <c r="I4" i="1"/>
  <c r="G25" i="1"/>
  <c r="H16" i="1"/>
  <c r="H4" i="2" l="1"/>
  <c r="H22" i="2" s="1"/>
  <c r="G22" i="2"/>
  <c r="H11" i="2"/>
  <c r="H37" i="1"/>
  <c r="G37" i="1"/>
  <c r="J4" i="1"/>
  <c r="I35" i="1"/>
  <c r="I36" i="1" s="1"/>
  <c r="I37" i="1" s="1"/>
  <c r="I23" i="1"/>
  <c r="I24" i="1" s="1"/>
  <c r="I12" i="1"/>
  <c r="I13" i="1" s="1"/>
  <c r="J28" i="1"/>
  <c r="H25" i="1"/>
  <c r="I16" i="1"/>
  <c r="H23" i="2" l="1"/>
  <c r="J23" i="1"/>
  <c r="J24" i="1" s="1"/>
  <c r="J35" i="1"/>
  <c r="J36" i="1" s="1"/>
  <c r="J12" i="1"/>
  <c r="J13" i="1" s="1"/>
  <c r="K4" i="1"/>
  <c r="K28" i="1"/>
  <c r="J37" i="1"/>
  <c r="I25" i="1"/>
  <c r="J16" i="1"/>
  <c r="K23" i="1" l="1"/>
  <c r="K24" i="1" s="1"/>
  <c r="K12" i="1"/>
  <c r="K13" i="1" s="1"/>
  <c r="K35" i="1"/>
  <c r="K36" i="1" s="1"/>
  <c r="K37" i="1" s="1"/>
  <c r="J25" i="1"/>
  <c r="K16" i="1"/>
  <c r="K25" i="1" l="1"/>
</calcChain>
</file>

<file path=xl/sharedStrings.xml><?xml version="1.0" encoding="utf-8"?>
<sst xmlns="http://schemas.openxmlformats.org/spreadsheetml/2006/main" count="157" uniqueCount="44">
  <si>
    <t>Less Age-related Adjustments</t>
  </si>
  <si>
    <t>1)  Top 6 age 75+ decline</t>
  </si>
  <si>
    <t>2)  Spouse Continuation</t>
  </si>
  <si>
    <t>Total Age-related Adjustments</t>
  </si>
  <si>
    <t>Slow Slide:</t>
  </si>
  <si>
    <t>Hold the line:</t>
  </si>
  <si>
    <t>Grow:</t>
  </si>
  <si>
    <t>2016 Budget</t>
  </si>
  <si>
    <t>2015 Actual</t>
  </si>
  <si>
    <t>2017 Projection</t>
  </si>
  <si>
    <t>Sub-total</t>
  </si>
  <si>
    <t>LCR Financial Projections</t>
  </si>
  <si>
    <t>3)  Other age 75+ decline</t>
  </si>
  <si>
    <t>Stop giving in 2023 (cummulative reduction starting in 2018)</t>
  </si>
  <si>
    <t>2)  Spouse continuation</t>
  </si>
  <si>
    <t>2018 Projection</t>
  </si>
  <si>
    <t>2019 Projection</t>
  </si>
  <si>
    <t>2020 Projection</t>
  </si>
  <si>
    <t>2021 Projection</t>
  </si>
  <si>
    <t>2022 Projection</t>
  </si>
  <si>
    <t>2023 Projection</t>
  </si>
  <si>
    <t xml:space="preserve">   Survinving Spouse Total</t>
  </si>
  <si>
    <t>Giving Units over 75 years:</t>
  </si>
  <si>
    <t>Remaining over 75</t>
  </si>
  <si>
    <t>Top 6 Initial Giver Total</t>
  </si>
  <si>
    <t>Notes</t>
  </si>
  <si>
    <t>Reduce the 90 year old contribution starting in 2017 with no spouse continuation</t>
  </si>
  <si>
    <t>1)  Top 6:  1 Person over 90</t>
  </si>
  <si>
    <t>2)  Top 6:  1 Person is over 85 (approximately)</t>
  </si>
  <si>
    <t xml:space="preserve">      Assume Surviving Spouse will contribute 50% for 3 more years</t>
  </si>
  <si>
    <t>3)  Top 6:  4 with total giving of $156,104 (assume one reduced each year)</t>
  </si>
  <si>
    <t xml:space="preserve">      Assume Surviving Spouse will contribute 50% for 5 more years</t>
  </si>
  <si>
    <t>4)  Remaining Other Units over 75 years with total giving of $84,133</t>
  </si>
  <si>
    <t>Assume 1/7 of them will disappear starting 2017 and continuing each year.  Some have spouses and some do not so did not assume a spousal reduction</t>
  </si>
  <si>
    <t>Adjusted Base</t>
  </si>
  <si>
    <t>Base</t>
  </si>
  <si>
    <t>Congregational Growth Assumption</t>
  </si>
  <si>
    <t xml:space="preserve">    Additional Giving Units per year</t>
  </si>
  <si>
    <t xml:space="preserve">    Average giving per year per unit</t>
  </si>
  <si>
    <t xml:space="preserve">       Giving Units per year</t>
  </si>
  <si>
    <t xml:space="preserve">       Average giving per year per unit</t>
  </si>
  <si>
    <t xml:space="preserve">   Surviving Spouse Total</t>
  </si>
  <si>
    <t>Hold the Line:</t>
  </si>
  <si>
    <t>Grow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</si>
</sst>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6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3" fontId="0" fillId="0" borderId="5" xfId="1" applyNumberFormat="1" applyFont="1" applyBorder="1" applyAlignment="1" applyProtection="1">
      <alignment vertical="center"/>
      <protection hidden="1"/>
    </xf>
    <xf numFmtId="3" fontId="0" fillId="0" borderId="6" xfId="1" applyNumberFormat="1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3" fontId="0" fillId="0" borderId="0" xfId="0" applyNumberFormat="1" applyBorder="1" applyAlignment="1" applyProtection="1">
      <alignment vertical="center"/>
      <protection hidden="1"/>
    </xf>
    <xf numFmtId="3" fontId="0" fillId="0" borderId="8" xfId="0" applyNumberForma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vertical="center"/>
      <protection hidden="1"/>
    </xf>
    <xf numFmtId="3" fontId="4" fillId="0" borderId="8" xfId="1" applyNumberFormat="1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3" fontId="2" fillId="2" borderId="2" xfId="0" applyNumberFormat="1" applyFont="1" applyFill="1" applyBorder="1" applyAlignment="1" applyProtection="1">
      <alignment vertical="center"/>
      <protection hidden="1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3" fontId="0" fillId="0" borderId="0" xfId="1" applyNumberFormat="1" applyFont="1" applyBorder="1" applyAlignment="1" applyProtection="1">
      <alignment vertical="center"/>
      <protection hidden="1"/>
    </xf>
    <xf numFmtId="3" fontId="0" fillId="0" borderId="8" xfId="1" applyNumberFormat="1" applyFont="1" applyBorder="1" applyAlignment="1" applyProtection="1">
      <alignment vertical="center"/>
      <protection hidden="1"/>
    </xf>
    <xf numFmtId="9" fontId="3" fillId="0" borderId="5" xfId="2" applyFont="1" applyBorder="1" applyAlignment="1" applyProtection="1">
      <alignment vertical="center"/>
      <protection locked="0"/>
    </xf>
    <xf numFmtId="3" fontId="3" fillId="0" borderId="5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Border="1" applyAlignment="1" applyProtection="1">
      <alignment vertical="center"/>
      <protection locked="0"/>
    </xf>
    <xf numFmtId="3" fontId="3" fillId="0" borderId="8" xfId="1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9" fontId="3" fillId="0" borderId="0" xfId="2" applyFont="1" applyBorder="1" applyAlignment="1" applyProtection="1">
      <alignment vertical="center"/>
      <protection locked="0"/>
    </xf>
    <xf numFmtId="3" fontId="4" fillId="0" borderId="0" xfId="1" applyNumberFormat="1" applyFont="1" applyBorder="1" applyAlignment="1" applyProtection="1">
      <alignment vertical="center"/>
      <protection locked="0"/>
    </xf>
    <xf numFmtId="3" fontId="0" fillId="0" borderId="0" xfId="0" applyNumberFormat="1"/>
    <xf numFmtId="3" fontId="3" fillId="3" borderId="5" xfId="1" applyNumberFormat="1" applyFont="1" applyFill="1" applyBorder="1" applyAlignment="1" applyProtection="1">
      <alignment vertical="center"/>
      <protection locked="0"/>
    </xf>
    <xf numFmtId="3" fontId="4" fillId="3" borderId="5" xfId="1" applyNumberFormat="1" applyFont="1" applyFill="1" applyBorder="1" applyAlignment="1" applyProtection="1">
      <alignment vertical="center"/>
      <protection locked="0"/>
    </xf>
    <xf numFmtId="3" fontId="3" fillId="3" borderId="0" xfId="1" applyNumberFormat="1" applyFont="1" applyFill="1" applyBorder="1" applyAlignment="1" applyProtection="1">
      <alignment vertical="center"/>
      <protection locked="0"/>
    </xf>
    <xf numFmtId="3" fontId="4" fillId="3" borderId="0" xfId="1" applyNumberFormat="1" applyFont="1" applyFill="1" applyBorder="1" applyAlignment="1" applyProtection="1">
      <alignment vertical="center"/>
      <protection locked="0"/>
    </xf>
    <xf numFmtId="3" fontId="3" fillId="4" borderId="0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3" borderId="4" xfId="0" applyFill="1" applyBorder="1"/>
    <xf numFmtId="3" fontId="4" fillId="3" borderId="6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/>
    <xf numFmtId="3" fontId="4" fillId="3" borderId="8" xfId="1" applyNumberFormat="1" applyFont="1" applyFill="1" applyBorder="1" applyAlignment="1" applyProtection="1">
      <alignment vertical="center"/>
      <protection locked="0"/>
    </xf>
    <xf numFmtId="0" fontId="0" fillId="0" borderId="7" xfId="0" applyBorder="1"/>
    <xf numFmtId="0" fontId="0" fillId="0" borderId="0" xfId="0" applyBorder="1"/>
    <xf numFmtId="3" fontId="4" fillId="0" borderId="8" xfId="1" applyNumberFormat="1" applyFont="1" applyBorder="1" applyAlignment="1" applyProtection="1">
      <alignment vertical="center"/>
      <protection locked="0"/>
    </xf>
    <xf numFmtId="0" fontId="0" fillId="3" borderId="0" xfId="0" applyFill="1" applyBorder="1"/>
    <xf numFmtId="0" fontId="0" fillId="4" borderId="7" xfId="0" applyFont="1" applyFill="1" applyBorder="1"/>
    <xf numFmtId="3" fontId="0" fillId="4" borderId="0" xfId="0" applyNumberFormat="1" applyFill="1" applyBorder="1"/>
    <xf numFmtId="3" fontId="0" fillId="4" borderId="8" xfId="0" applyNumberFormat="1" applyFill="1" applyBorder="1"/>
    <xf numFmtId="0" fontId="0" fillId="4" borderId="7" xfId="0" applyFill="1" applyBorder="1"/>
    <xf numFmtId="0" fontId="0" fillId="4" borderId="0" xfId="0" applyFill="1" applyBorder="1"/>
    <xf numFmtId="3" fontId="3" fillId="4" borderId="8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 applyBorder="1"/>
    <xf numFmtId="3" fontId="0" fillId="0" borderId="8" xfId="0" applyNumberFormat="1" applyBorder="1"/>
    <xf numFmtId="0" fontId="0" fillId="4" borderId="9" xfId="0" applyFill="1" applyBorder="1"/>
    <xf numFmtId="3" fontId="0" fillId="4" borderId="10" xfId="0" applyNumberFormat="1" applyFill="1" applyBorder="1"/>
    <xf numFmtId="3" fontId="0" fillId="4" borderId="11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3" fontId="3" fillId="0" borderId="7" xfId="1" applyNumberFormat="1" applyFont="1" applyBorder="1" applyAlignment="1" applyProtection="1">
      <alignment vertical="center"/>
      <protection locked="0"/>
    </xf>
    <xf numFmtId="3" fontId="3" fillId="3" borderId="7" xfId="1" applyNumberFormat="1" applyFont="1" applyFill="1" applyBorder="1" applyAlignment="1" applyProtection="1">
      <alignment vertical="center"/>
      <protection locked="0"/>
    </xf>
    <xf numFmtId="3" fontId="3" fillId="3" borderId="4" xfId="1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0" fillId="4" borderId="8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6" fillId="0" borderId="0" xfId="0" applyFont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0" fillId="3" borderId="6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0" borderId="7" xfId="0" applyFont="1" applyBorder="1" applyAlignment="1" applyProtection="1">
      <alignment vertical="center"/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7" xfId="0" applyFill="1" applyBorder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3" fontId="3" fillId="5" borderId="8" xfId="1" applyNumberFormat="1" applyFont="1" applyFill="1" applyBorder="1" applyAlignment="1" applyProtection="1">
      <alignment vertical="center"/>
      <protection locked="0"/>
    </xf>
    <xf numFmtId="3" fontId="3" fillId="5" borderId="0" xfId="1" applyNumberFormat="1" applyFont="1" applyFill="1" applyBorder="1" applyAlignment="1" applyProtection="1">
      <alignment horizontal="center" vertical="center"/>
      <protection locked="0"/>
    </xf>
    <xf numFmtId="3" fontId="4" fillId="5" borderId="0" xfId="1" applyNumberFormat="1" applyFont="1" applyFill="1" applyBorder="1" applyAlignment="1" applyProtection="1">
      <alignment vertical="center"/>
      <protection locked="0"/>
    </xf>
    <xf numFmtId="3" fontId="0" fillId="5" borderId="10" xfId="0" applyNumberFormat="1" applyFill="1" applyBorder="1"/>
    <xf numFmtId="0" fontId="0" fillId="5" borderId="9" xfId="0" applyFill="1" applyBorder="1"/>
    <xf numFmtId="0" fontId="0" fillId="5" borderId="10" xfId="0" applyFill="1" applyBorder="1" applyAlignment="1">
      <alignment horizontal="center"/>
    </xf>
    <xf numFmtId="3" fontId="0" fillId="5" borderId="11" xfId="0" applyNumberFormat="1" applyFill="1" applyBorder="1"/>
    <xf numFmtId="3" fontId="0" fillId="5" borderId="0" xfId="0" applyNumberFormat="1" applyFill="1" applyBorder="1"/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3" fontId="7" fillId="0" borderId="5" xfId="1" applyNumberFormat="1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0" xfId="1" applyNumberFormat="1" applyFont="1" applyBorder="1" applyAlignment="1" applyProtection="1">
      <alignment vertical="center"/>
      <protection hidden="1"/>
    </xf>
    <xf numFmtId="3" fontId="4" fillId="5" borderId="0" xfId="0" applyNumberFormat="1" applyFont="1" applyFill="1" applyBorder="1" applyAlignment="1">
      <alignment horizontal="center"/>
    </xf>
    <xf numFmtId="3" fontId="4" fillId="5" borderId="0" xfId="1" applyNumberFormat="1" applyFont="1" applyFill="1" applyBorder="1" applyAlignment="1" applyProtection="1">
      <alignment horizontal="center" vertical="center"/>
      <protection locked="0"/>
    </xf>
    <xf numFmtId="3" fontId="0" fillId="5" borderId="8" xfId="0" applyNumberFormat="1" applyFill="1" applyBorder="1"/>
    <xf numFmtId="9" fontId="3" fillId="0" borderId="5" xfId="2" applyFont="1" applyBorder="1" applyAlignment="1" applyProtection="1">
      <alignment vertical="center"/>
      <protection hidden="1"/>
    </xf>
    <xf numFmtId="3" fontId="4" fillId="0" borderId="8" xfId="0" applyNumberFormat="1" applyFont="1" applyBorder="1" applyAlignment="1" applyProtection="1">
      <alignment vertical="center"/>
      <protection hidden="1"/>
    </xf>
    <xf numFmtId="9" fontId="3" fillId="0" borderId="0" xfId="2" applyFont="1" applyBorder="1" applyAlignment="1" applyProtection="1">
      <alignment vertical="center"/>
      <protection hidden="1"/>
    </xf>
    <xf numFmtId="3" fontId="3" fillId="0" borderId="0" xfId="1" applyNumberFormat="1" applyFont="1" applyBorder="1" applyAlignment="1" applyProtection="1">
      <alignment vertical="center"/>
      <protection hidden="1"/>
    </xf>
    <xf numFmtId="3" fontId="8" fillId="0" borderId="5" xfId="1" applyNumberFormat="1" applyFont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workbookViewId="0">
      <selection sqref="A1:K1"/>
    </sheetView>
  </sheetViews>
  <sheetFormatPr defaultRowHeight="15" x14ac:dyDescent="0.2"/>
  <cols>
    <col min="1" max="1" width="31.6640625" style="1" customWidth="1"/>
    <col min="2" max="2" width="5" style="1" customWidth="1"/>
    <col min="3" max="3" width="10.33203125" style="1" customWidth="1"/>
    <col min="4" max="11" width="10.77734375" style="1" customWidth="1"/>
    <col min="12" max="16384" width="8.88671875" style="1"/>
  </cols>
  <sheetData>
    <row r="1" spans="1:11" ht="45" customHeight="1" x14ac:dyDescent="0.2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thickBot="1" x14ac:dyDescent="0.25"/>
    <row r="3" spans="1:11" ht="32.25" customHeight="1" thickBot="1" x14ac:dyDescent="0.25">
      <c r="A3" s="116" t="s">
        <v>4</v>
      </c>
      <c r="B3" s="72"/>
      <c r="C3" s="2" t="s">
        <v>8</v>
      </c>
      <c r="D3" s="2" t="s">
        <v>7</v>
      </c>
      <c r="E3" s="2" t="s">
        <v>9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3" t="s">
        <v>20</v>
      </c>
    </row>
    <row r="4" spans="1:11" ht="15.75" x14ac:dyDescent="0.2">
      <c r="A4" s="103" t="s">
        <v>35</v>
      </c>
      <c r="B4" s="111"/>
      <c r="C4" s="104">
        <v>507914</v>
      </c>
      <c r="D4" s="104">
        <v>536137</v>
      </c>
      <c r="E4" s="5"/>
      <c r="F4" s="5"/>
      <c r="G4" s="5"/>
      <c r="H4" s="5"/>
      <c r="I4" s="5"/>
      <c r="J4" s="5"/>
      <c r="K4" s="6"/>
    </row>
    <row r="5" spans="1:11" x14ac:dyDescent="0.2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5.75" x14ac:dyDescent="0.2">
      <c r="A6" s="11" t="s">
        <v>0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x14ac:dyDescent="0.2">
      <c r="A7" s="7" t="s">
        <v>1</v>
      </c>
      <c r="B7" s="8"/>
      <c r="C7" s="9"/>
      <c r="D7" s="9"/>
      <c r="E7" s="12">
        <f>+'Dawn''s Assumptions'!C$52</f>
        <v>-12200</v>
      </c>
      <c r="F7" s="12">
        <f>+'Dawn''s Assumptions'!D$52</f>
        <v>-18700</v>
      </c>
      <c r="G7" s="12">
        <f>+'Dawn''s Assumptions'!E$52</f>
        <v>-57726</v>
      </c>
      <c r="H7" s="12">
        <f>+'Dawn''s Assumptions'!F$52</f>
        <v>-96752</v>
      </c>
      <c r="I7" s="12">
        <f>+'Dawn''s Assumptions'!G$52</f>
        <v>-135778</v>
      </c>
      <c r="J7" s="12">
        <f>+'Dawn''s Assumptions'!H$52</f>
        <v>-174804</v>
      </c>
      <c r="K7" s="13">
        <f>+'Dawn''s Assumptions'!I$52</f>
        <v>-174804</v>
      </c>
    </row>
    <row r="8" spans="1:11" x14ac:dyDescent="0.2">
      <c r="A8" s="7" t="s">
        <v>14</v>
      </c>
      <c r="B8" s="8"/>
      <c r="C8" s="9"/>
      <c r="D8" s="9"/>
      <c r="E8" s="83"/>
      <c r="F8" s="12">
        <f>+'Dawn''s Assumptions'!D$53</f>
        <v>3250</v>
      </c>
      <c r="G8" s="12">
        <f>+'Dawn''s Assumptions'!E$53</f>
        <v>22763</v>
      </c>
      <c r="H8" s="12">
        <f>+'Dawn''s Assumptions'!F$53</f>
        <v>42276</v>
      </c>
      <c r="I8" s="12">
        <f>+'Dawn''s Assumptions'!G$53</f>
        <v>58539</v>
      </c>
      <c r="J8" s="12">
        <f>+'Dawn''s Assumptions'!H$53</f>
        <v>78052</v>
      </c>
      <c r="K8" s="112">
        <f>+'Dawn''s Assumptions'!I$53</f>
        <v>78052</v>
      </c>
    </row>
    <row r="9" spans="1:11" x14ac:dyDescent="0.2">
      <c r="A9" s="7" t="s">
        <v>12</v>
      </c>
      <c r="B9" s="8"/>
      <c r="C9" s="9"/>
      <c r="D9" s="9"/>
      <c r="E9" s="12">
        <f>+'Dawn''s Assumptions'!C$54</f>
        <v>-12019</v>
      </c>
      <c r="F9" s="12">
        <f>+'Dawn''s Assumptions'!D$54</f>
        <v>-24038</v>
      </c>
      <c r="G9" s="12">
        <f>+'Dawn''s Assumptions'!E$54</f>
        <v>-36057</v>
      </c>
      <c r="H9" s="12">
        <f>+'Dawn''s Assumptions'!F$54</f>
        <v>-48076</v>
      </c>
      <c r="I9" s="12">
        <f>+'Dawn''s Assumptions'!G$54</f>
        <v>-60095</v>
      </c>
      <c r="J9" s="12">
        <f>+'Dawn''s Assumptions'!H$54</f>
        <v>-72114</v>
      </c>
      <c r="K9" s="13">
        <f>+'Dawn''s Assumptions'!I$54</f>
        <v>-84133</v>
      </c>
    </row>
    <row r="10" spans="1:11" ht="15.75" x14ac:dyDescent="0.2">
      <c r="A10" s="11" t="s">
        <v>3</v>
      </c>
      <c r="B10" s="8"/>
      <c r="C10" s="105"/>
      <c r="D10" s="105"/>
      <c r="E10" s="105">
        <f>SUM(E7:E9)</f>
        <v>-24219</v>
      </c>
      <c r="F10" s="105">
        <f t="shared" ref="F10:K10" si="0">SUM(F7:F9)</f>
        <v>-39488</v>
      </c>
      <c r="G10" s="105">
        <f t="shared" si="0"/>
        <v>-71020</v>
      </c>
      <c r="H10" s="105">
        <f t="shared" si="0"/>
        <v>-102552</v>
      </c>
      <c r="I10" s="105">
        <f t="shared" si="0"/>
        <v>-137334</v>
      </c>
      <c r="J10" s="105">
        <f t="shared" si="0"/>
        <v>-168866</v>
      </c>
      <c r="K10" s="106">
        <f t="shared" si="0"/>
        <v>-180885</v>
      </c>
    </row>
    <row r="11" spans="1:11" ht="15.75" x14ac:dyDescent="0.2">
      <c r="A11" s="11" t="s">
        <v>34</v>
      </c>
      <c r="B11" s="8"/>
      <c r="C11" s="105">
        <f>+C4</f>
        <v>507914</v>
      </c>
      <c r="D11" s="105">
        <f>+D4</f>
        <v>536137</v>
      </c>
      <c r="E11" s="105">
        <f>+$D11+E10</f>
        <v>511918</v>
      </c>
      <c r="F11" s="105">
        <f t="shared" ref="F11:K11" si="1">+$D11+F10</f>
        <v>496649</v>
      </c>
      <c r="G11" s="105">
        <f t="shared" si="1"/>
        <v>465117</v>
      </c>
      <c r="H11" s="105">
        <f t="shared" si="1"/>
        <v>433585</v>
      </c>
      <c r="I11" s="105">
        <f t="shared" si="1"/>
        <v>398803</v>
      </c>
      <c r="J11" s="105">
        <f t="shared" si="1"/>
        <v>367271</v>
      </c>
      <c r="K11" s="106">
        <f t="shared" si="1"/>
        <v>355252</v>
      </c>
    </row>
    <row r="12" spans="1:11" ht="15.75" x14ac:dyDescent="0.2">
      <c r="A12" s="11"/>
      <c r="B12" s="8"/>
      <c r="C12" s="9"/>
      <c r="D12" s="9"/>
      <c r="E12" s="9"/>
      <c r="F12" s="9"/>
      <c r="G12" s="9"/>
      <c r="H12" s="9"/>
      <c r="I12" s="9"/>
      <c r="J12" s="9"/>
      <c r="K12" s="10"/>
    </row>
    <row r="13" spans="1:11" ht="30" x14ac:dyDescent="0.2">
      <c r="A13" s="117" t="str">
        <f>+"Giving Income Grows at "&amp;B13*100&amp;"% 
(Starting 2017)"</f>
        <v>Giving Income Grows at 1% 
(Starting 2017)</v>
      </c>
      <c r="B13" s="30">
        <v>0.01</v>
      </c>
      <c r="C13" s="114"/>
      <c r="D13" s="114"/>
      <c r="E13" s="107">
        <f>+E11*(1+$B13)</f>
        <v>517037.18</v>
      </c>
      <c r="F13" s="107">
        <f t="shared" ref="F13:K13" si="2">+F11*(1+$B13)</f>
        <v>501615.49</v>
      </c>
      <c r="G13" s="105">
        <f t="shared" si="2"/>
        <v>469768.17</v>
      </c>
      <c r="H13" s="105">
        <f t="shared" si="2"/>
        <v>437920.85</v>
      </c>
      <c r="I13" s="105">
        <f t="shared" si="2"/>
        <v>402791.03</v>
      </c>
      <c r="J13" s="105">
        <f t="shared" si="2"/>
        <v>370943.71</v>
      </c>
      <c r="K13" s="106">
        <f t="shared" si="2"/>
        <v>358804.52</v>
      </c>
    </row>
    <row r="14" spans="1:11" x14ac:dyDescent="0.2">
      <c r="A14" s="117"/>
      <c r="B14" s="113"/>
      <c r="C14" s="114"/>
      <c r="D14" s="114"/>
      <c r="E14" s="22"/>
      <c r="F14" s="22"/>
      <c r="G14" s="9"/>
      <c r="H14" s="9"/>
      <c r="I14" s="9"/>
      <c r="J14" s="9"/>
      <c r="K14" s="10"/>
    </row>
    <row r="15" spans="1:11" ht="15.75" x14ac:dyDescent="0.2">
      <c r="A15" s="11" t="s">
        <v>36</v>
      </c>
      <c r="B15" s="113"/>
      <c r="C15" s="9"/>
      <c r="D15" s="9"/>
      <c r="E15" s="9"/>
      <c r="F15" s="9"/>
      <c r="G15" s="9"/>
      <c r="H15" s="9"/>
      <c r="I15" s="9"/>
      <c r="J15" s="9"/>
      <c r="K15" s="10"/>
    </row>
    <row r="16" spans="1:11" ht="15.75" x14ac:dyDescent="0.2">
      <c r="A16" s="102" t="str">
        <f>"   includes "&amp;B13*100&amp;"% Growth each year"</f>
        <v xml:space="preserve">   includes 1% Growth each year</v>
      </c>
      <c r="B16" s="113"/>
      <c r="C16" s="9"/>
      <c r="D16" s="9"/>
      <c r="E16" s="9"/>
      <c r="F16" s="9"/>
      <c r="G16" s="9"/>
      <c r="H16" s="9"/>
      <c r="I16" s="9"/>
      <c r="J16" s="9"/>
      <c r="K16" s="10"/>
    </row>
    <row r="17" spans="1:11" ht="15.75" x14ac:dyDescent="0.2">
      <c r="A17" s="82" t="s">
        <v>37</v>
      </c>
      <c r="B17" s="113"/>
      <c r="C17" s="28">
        <v>2</v>
      </c>
      <c r="D17" s="9"/>
      <c r="E17" s="105">
        <f>+'Dawn''s Assumptions'!C$55</f>
        <v>4000</v>
      </c>
      <c r="F17" s="105">
        <f>+(E17*(1+$B13))+('Dawn''s Assumptions'!D$55-'Dawn''s Assumptions'!C$55)</f>
        <v>8040</v>
      </c>
      <c r="G17" s="105">
        <f>+(F17*(1+$B13))+('Dawn''s Assumptions'!E$55-'Dawn''s Assumptions'!D$55)</f>
        <v>12120.4</v>
      </c>
      <c r="H17" s="105">
        <f>+(G17*(1+$B13))+('Dawn''s Assumptions'!F$55-'Dawn''s Assumptions'!E$55)</f>
        <v>16241.603999999999</v>
      </c>
      <c r="I17" s="105">
        <f>+(H17*(1+$B13))+('Dawn''s Assumptions'!G$55-'Dawn''s Assumptions'!F$55)</f>
        <v>20404.020039999999</v>
      </c>
      <c r="J17" s="105">
        <f>+(I17*(1+$B13))+('Dawn''s Assumptions'!H$55-'Dawn''s Assumptions'!G$55)</f>
        <v>24608.060240399998</v>
      </c>
      <c r="K17" s="106">
        <f>+(J17*(1+$B13))+('Dawn''s Assumptions'!I$55-'Dawn''s Assumptions'!H$55)</f>
        <v>28854.140842803998</v>
      </c>
    </row>
    <row r="18" spans="1:11" x14ac:dyDescent="0.2">
      <c r="A18" s="82" t="s">
        <v>38</v>
      </c>
      <c r="B18" s="113"/>
      <c r="C18" s="28">
        <v>2000</v>
      </c>
      <c r="D18" s="9"/>
      <c r="E18" s="9"/>
      <c r="F18" s="9"/>
      <c r="G18" s="9"/>
      <c r="H18" s="9"/>
      <c r="I18" s="9"/>
      <c r="J18" s="9"/>
      <c r="K18" s="10"/>
    </row>
    <row r="19" spans="1:11" ht="16.5" thickBot="1" x14ac:dyDescent="0.25">
      <c r="A19" s="11"/>
      <c r="B19" s="8"/>
      <c r="C19" s="9"/>
      <c r="D19" s="9"/>
      <c r="E19" s="9"/>
      <c r="F19" s="9"/>
      <c r="G19" s="9"/>
      <c r="H19" s="9"/>
      <c r="I19" s="9"/>
      <c r="J19" s="9"/>
      <c r="K19" s="10"/>
    </row>
    <row r="20" spans="1:11" ht="16.5" thickBot="1" x14ac:dyDescent="0.25">
      <c r="A20" s="14" t="str">
        <f>"Projections:  "&amp;A3</f>
        <v>Projections:  Slow Slide:</v>
      </c>
      <c r="B20" s="15"/>
      <c r="C20" s="16">
        <f>+C11</f>
        <v>507914</v>
      </c>
      <c r="D20" s="16">
        <f>+D11</f>
        <v>536137</v>
      </c>
      <c r="E20" s="16">
        <f>+E13+E17</f>
        <v>521037.18</v>
      </c>
      <c r="F20" s="16">
        <f t="shared" ref="F20:K20" si="3">+F13+F17</f>
        <v>509655.49</v>
      </c>
      <c r="G20" s="16">
        <f t="shared" si="3"/>
        <v>481888.57</v>
      </c>
      <c r="H20" s="16">
        <f t="shared" si="3"/>
        <v>454162.45399999997</v>
      </c>
      <c r="I20" s="16">
        <f t="shared" si="3"/>
        <v>423195.05004</v>
      </c>
      <c r="J20" s="16">
        <f t="shared" si="3"/>
        <v>395551.77024040004</v>
      </c>
      <c r="K20" s="17">
        <f t="shared" si="3"/>
        <v>387658.66084280401</v>
      </c>
    </row>
    <row r="21" spans="1:11" ht="15.75" thickBot="1" x14ac:dyDescent="0.25"/>
    <row r="22" spans="1:11" ht="32.25" customHeight="1" thickBot="1" x14ac:dyDescent="0.25">
      <c r="A22" s="116" t="s">
        <v>42</v>
      </c>
      <c r="B22" s="72"/>
      <c r="C22" s="2" t="str">
        <f>+C$3</f>
        <v>2015 Actual</v>
      </c>
      <c r="D22" s="2" t="str">
        <f t="shared" ref="D22:K22" si="4">+D$3</f>
        <v>2016 Budget</v>
      </c>
      <c r="E22" s="2" t="str">
        <f t="shared" si="4"/>
        <v>2017 Projection</v>
      </c>
      <c r="F22" s="2" t="str">
        <f t="shared" si="4"/>
        <v>2018 Projection</v>
      </c>
      <c r="G22" s="2" t="str">
        <f t="shared" si="4"/>
        <v>2019 Projection</v>
      </c>
      <c r="H22" s="2" t="str">
        <f t="shared" si="4"/>
        <v>2020 Projection</v>
      </c>
      <c r="I22" s="2" t="str">
        <f t="shared" si="4"/>
        <v>2021 Projection</v>
      </c>
      <c r="J22" s="2" t="str">
        <f t="shared" si="4"/>
        <v>2022 Projection</v>
      </c>
      <c r="K22" s="3" t="str">
        <f t="shared" si="4"/>
        <v>2023 Projection</v>
      </c>
    </row>
    <row r="23" spans="1:11" ht="15.75" x14ac:dyDescent="0.2">
      <c r="A23" s="103" t="s">
        <v>35</v>
      </c>
      <c r="B23" s="111"/>
      <c r="C23" s="115">
        <f>+C4</f>
        <v>507914</v>
      </c>
      <c r="D23" s="115">
        <f>+D4</f>
        <v>536137</v>
      </c>
      <c r="E23" s="5"/>
      <c r="F23" s="5"/>
      <c r="G23" s="5"/>
      <c r="H23" s="5"/>
      <c r="I23" s="5"/>
      <c r="J23" s="5"/>
      <c r="K23" s="6"/>
    </row>
    <row r="24" spans="1:11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10"/>
    </row>
    <row r="25" spans="1:11" ht="15.75" x14ac:dyDescent="0.2">
      <c r="A25" s="11" t="s">
        <v>0</v>
      </c>
      <c r="B25" s="8"/>
      <c r="C25" s="9"/>
      <c r="D25" s="9"/>
      <c r="E25" s="9"/>
      <c r="F25" s="9"/>
      <c r="G25" s="9"/>
      <c r="H25" s="9"/>
      <c r="I25" s="9"/>
      <c r="J25" s="9"/>
      <c r="K25" s="10"/>
    </row>
    <row r="26" spans="1:11" x14ac:dyDescent="0.2">
      <c r="A26" s="7" t="s">
        <v>1</v>
      </c>
      <c r="B26" s="8"/>
      <c r="C26" s="9"/>
      <c r="D26" s="9"/>
      <c r="E26" s="12">
        <f>+'Dawn''s Assumptions'!C$52</f>
        <v>-12200</v>
      </c>
      <c r="F26" s="12">
        <f>+'Dawn''s Assumptions'!D$52</f>
        <v>-18700</v>
      </c>
      <c r="G26" s="12">
        <f>+'Dawn''s Assumptions'!E$52</f>
        <v>-57726</v>
      </c>
      <c r="H26" s="12">
        <f>+'Dawn''s Assumptions'!F$52</f>
        <v>-96752</v>
      </c>
      <c r="I26" s="12">
        <f>+'Dawn''s Assumptions'!G$52</f>
        <v>-135778</v>
      </c>
      <c r="J26" s="12">
        <f>+'Dawn''s Assumptions'!H$52</f>
        <v>-174804</v>
      </c>
      <c r="K26" s="13">
        <f>+'Dawn''s Assumptions'!I$52</f>
        <v>-174804</v>
      </c>
    </row>
    <row r="27" spans="1:11" x14ac:dyDescent="0.2">
      <c r="A27" s="7" t="s">
        <v>14</v>
      </c>
      <c r="B27" s="8"/>
      <c r="C27" s="9"/>
      <c r="D27" s="9"/>
      <c r="E27" s="83"/>
      <c r="F27" s="12">
        <f>+'Dawn''s Assumptions'!D$53</f>
        <v>3250</v>
      </c>
      <c r="G27" s="12">
        <f>+'Dawn''s Assumptions'!E$53</f>
        <v>22763</v>
      </c>
      <c r="H27" s="12">
        <f>+'Dawn''s Assumptions'!F$53</f>
        <v>42276</v>
      </c>
      <c r="I27" s="12">
        <f>+'Dawn''s Assumptions'!G$53</f>
        <v>58539</v>
      </c>
      <c r="J27" s="12">
        <f>+'Dawn''s Assumptions'!H$53</f>
        <v>78052</v>
      </c>
      <c r="K27" s="112">
        <f>+'Dawn''s Assumptions'!I$53</f>
        <v>78052</v>
      </c>
    </row>
    <row r="28" spans="1:11" x14ac:dyDescent="0.2">
      <c r="A28" s="7" t="s">
        <v>12</v>
      </c>
      <c r="B28" s="8"/>
      <c r="C28" s="9"/>
      <c r="D28" s="9"/>
      <c r="E28" s="12">
        <f>+'Dawn''s Assumptions'!C$54</f>
        <v>-12019</v>
      </c>
      <c r="F28" s="12">
        <f>+'Dawn''s Assumptions'!D$54</f>
        <v>-24038</v>
      </c>
      <c r="G28" s="12">
        <f>+'Dawn''s Assumptions'!E$54</f>
        <v>-36057</v>
      </c>
      <c r="H28" s="12">
        <f>+'Dawn''s Assumptions'!F$54</f>
        <v>-48076</v>
      </c>
      <c r="I28" s="12">
        <f>+'Dawn''s Assumptions'!G$54</f>
        <v>-60095</v>
      </c>
      <c r="J28" s="12">
        <f>+'Dawn''s Assumptions'!H$54</f>
        <v>-72114</v>
      </c>
      <c r="K28" s="13">
        <f>+'Dawn''s Assumptions'!I$54</f>
        <v>-84133</v>
      </c>
    </row>
    <row r="29" spans="1:11" ht="15.75" x14ac:dyDescent="0.2">
      <c r="A29" s="11" t="s">
        <v>3</v>
      </c>
      <c r="B29" s="8"/>
      <c r="C29" s="105"/>
      <c r="D29" s="105"/>
      <c r="E29" s="105">
        <f>SUM(E26:E28)</f>
        <v>-24219</v>
      </c>
      <c r="F29" s="105">
        <f t="shared" ref="F29" si="5">SUM(F26:F28)</f>
        <v>-39488</v>
      </c>
      <c r="G29" s="105">
        <f t="shared" ref="G29" si="6">SUM(G26:G28)</f>
        <v>-71020</v>
      </c>
      <c r="H29" s="105">
        <f t="shared" ref="H29" si="7">SUM(H26:H28)</f>
        <v>-102552</v>
      </c>
      <c r="I29" s="105">
        <f t="shared" ref="I29" si="8">SUM(I26:I28)</f>
        <v>-137334</v>
      </c>
      <c r="J29" s="105">
        <f t="shared" ref="J29" si="9">SUM(J26:J28)</f>
        <v>-168866</v>
      </c>
      <c r="K29" s="106">
        <f t="shared" ref="K29" si="10">SUM(K26:K28)</f>
        <v>-180885</v>
      </c>
    </row>
    <row r="30" spans="1:11" ht="15.75" x14ac:dyDescent="0.2">
      <c r="A30" s="11" t="s">
        <v>34</v>
      </c>
      <c r="B30" s="8"/>
      <c r="C30" s="105">
        <f>+C23</f>
        <v>507914</v>
      </c>
      <c r="D30" s="105">
        <f>+D23</f>
        <v>536137</v>
      </c>
      <c r="E30" s="105">
        <f>+$D30+E29</f>
        <v>511918</v>
      </c>
      <c r="F30" s="105">
        <f t="shared" ref="F30" si="11">+$D30+F29</f>
        <v>496649</v>
      </c>
      <c r="G30" s="105">
        <f t="shared" ref="G30" si="12">+$D30+G29</f>
        <v>465117</v>
      </c>
      <c r="H30" s="105">
        <f t="shared" ref="H30" si="13">+$D30+H29</f>
        <v>433585</v>
      </c>
      <c r="I30" s="105">
        <f t="shared" ref="I30" si="14">+$D30+I29</f>
        <v>398803</v>
      </c>
      <c r="J30" s="105">
        <f t="shared" ref="J30" si="15">+$D30+J29</f>
        <v>367271</v>
      </c>
      <c r="K30" s="106">
        <f t="shared" ref="K30" si="16">+$D30+K29</f>
        <v>355252</v>
      </c>
    </row>
    <row r="31" spans="1:11" ht="15.75" x14ac:dyDescent="0.2">
      <c r="A31" s="11"/>
      <c r="B31" s="8"/>
      <c r="C31" s="9"/>
      <c r="D31" s="9"/>
      <c r="E31" s="9"/>
      <c r="F31" s="9"/>
      <c r="G31" s="9"/>
      <c r="H31" s="9"/>
      <c r="I31" s="9"/>
      <c r="J31" s="9"/>
      <c r="K31" s="10"/>
    </row>
    <row r="32" spans="1:11" ht="30" x14ac:dyDescent="0.2">
      <c r="A32" s="117" t="str">
        <f>+"Giving Income Grows at "&amp;B32*100&amp;"% 
(Starting 2017)"</f>
        <v>Giving Income Grows at 5% 
(Starting 2017)</v>
      </c>
      <c r="B32" s="30">
        <v>0.05</v>
      </c>
      <c r="C32" s="114"/>
      <c r="D32" s="114"/>
      <c r="E32" s="107">
        <f>+E30*(1+$B32)</f>
        <v>537513.9</v>
      </c>
      <c r="F32" s="107">
        <f t="shared" ref="F32:K32" si="17">+F30*(1+$B32)</f>
        <v>521481.45</v>
      </c>
      <c r="G32" s="105">
        <f t="shared" si="17"/>
        <v>488372.85000000003</v>
      </c>
      <c r="H32" s="105">
        <f t="shared" si="17"/>
        <v>455264.25</v>
      </c>
      <c r="I32" s="105">
        <f t="shared" si="17"/>
        <v>418743.15</v>
      </c>
      <c r="J32" s="105">
        <f t="shared" si="17"/>
        <v>385634.55</v>
      </c>
      <c r="K32" s="106">
        <f t="shared" si="17"/>
        <v>373014.60000000003</v>
      </c>
    </row>
    <row r="33" spans="1:11" x14ac:dyDescent="0.2">
      <c r="A33" s="117"/>
      <c r="B33" s="113"/>
      <c r="C33" s="114"/>
      <c r="D33" s="114"/>
      <c r="E33" s="22"/>
      <c r="F33" s="22"/>
      <c r="G33" s="9"/>
      <c r="H33" s="9"/>
      <c r="I33" s="9"/>
      <c r="J33" s="9"/>
      <c r="K33" s="10"/>
    </row>
    <row r="34" spans="1:11" ht="15.75" x14ac:dyDescent="0.2">
      <c r="A34" s="11" t="s">
        <v>36</v>
      </c>
      <c r="B34" s="113"/>
      <c r="C34" s="9"/>
      <c r="D34" s="9"/>
      <c r="E34" s="9"/>
      <c r="F34" s="9"/>
      <c r="G34" s="9"/>
      <c r="H34" s="9"/>
      <c r="I34" s="9"/>
      <c r="J34" s="9"/>
      <c r="K34" s="10"/>
    </row>
    <row r="35" spans="1:11" ht="15.75" x14ac:dyDescent="0.2">
      <c r="A35" s="102" t="str">
        <f>"   includes "&amp;B32*100&amp;"% Growth each year"</f>
        <v xml:space="preserve">   includes 5% Growth each year</v>
      </c>
      <c r="B35" s="113"/>
      <c r="C35" s="9"/>
      <c r="D35" s="9"/>
      <c r="E35" s="9"/>
      <c r="F35" s="9"/>
      <c r="G35" s="9"/>
      <c r="H35" s="9"/>
      <c r="I35" s="9"/>
      <c r="J35" s="9"/>
      <c r="K35" s="10"/>
    </row>
    <row r="36" spans="1:11" ht="15.75" x14ac:dyDescent="0.2">
      <c r="A36" s="82" t="s">
        <v>37</v>
      </c>
      <c r="B36" s="113"/>
      <c r="C36" s="28">
        <v>10</v>
      </c>
      <c r="D36" s="9"/>
      <c r="E36" s="105">
        <f>+'Dawn''s Assumptions'!C$56</f>
        <v>25000</v>
      </c>
      <c r="F36" s="105">
        <f>+(E36*(1+$B32))+('Dawn''s Assumptions'!D$56-'Dawn''s Assumptions'!C$56)</f>
        <v>51250</v>
      </c>
      <c r="G36" s="105">
        <f>+(F36*(1+$B32))+('Dawn''s Assumptions'!E$56-'Dawn''s Assumptions'!D$56)</f>
        <v>78812.5</v>
      </c>
      <c r="H36" s="105">
        <f>+(G36*(1+$B32))+('Dawn''s Assumptions'!F$56-'Dawn''s Assumptions'!E$56)</f>
        <v>107753.125</v>
      </c>
      <c r="I36" s="105">
        <f>+(H36*(1+$B32))+('Dawn''s Assumptions'!G$56-'Dawn''s Assumptions'!F$56)</f>
        <v>138140.78125</v>
      </c>
      <c r="J36" s="105">
        <f>+(I36*(1+$B32))+('Dawn''s Assumptions'!H$56-'Dawn''s Assumptions'!G$56)</f>
        <v>170047.8203125</v>
      </c>
      <c r="K36" s="106">
        <f>+(J36*(1+$B32))+('Dawn''s Assumptions'!I$56-'Dawn''s Assumptions'!H$56)</f>
        <v>203550.21132812501</v>
      </c>
    </row>
    <row r="37" spans="1:11" x14ac:dyDescent="0.2">
      <c r="A37" s="82" t="s">
        <v>38</v>
      </c>
      <c r="B37" s="113"/>
      <c r="C37" s="28">
        <v>2500</v>
      </c>
      <c r="D37" s="9"/>
      <c r="E37" s="9"/>
      <c r="F37" s="9"/>
      <c r="G37" s="9"/>
      <c r="H37" s="9"/>
      <c r="I37" s="9"/>
      <c r="J37" s="9"/>
      <c r="K37" s="10"/>
    </row>
    <row r="38" spans="1:11" ht="16.5" thickBot="1" x14ac:dyDescent="0.25">
      <c r="A38" s="11"/>
      <c r="B38" s="8"/>
      <c r="C38" s="9"/>
      <c r="D38" s="9"/>
      <c r="E38" s="9"/>
      <c r="F38" s="9"/>
      <c r="G38" s="9"/>
      <c r="H38" s="9"/>
      <c r="I38" s="9"/>
      <c r="J38" s="9"/>
      <c r="K38" s="10"/>
    </row>
    <row r="39" spans="1:11" ht="16.5" thickBot="1" x14ac:dyDescent="0.25">
      <c r="A39" s="14" t="str">
        <f>"Projections:  "&amp;A22</f>
        <v>Projections:  Hold the Line:</v>
      </c>
      <c r="B39" s="15"/>
      <c r="C39" s="16">
        <f>+C30</f>
        <v>507914</v>
      </c>
      <c r="D39" s="16">
        <f>+D30</f>
        <v>536137</v>
      </c>
      <c r="E39" s="16">
        <f>+E32+E36</f>
        <v>562513.9</v>
      </c>
      <c r="F39" s="16">
        <f t="shared" ref="F39:K39" si="18">+F32+F36</f>
        <v>572731.44999999995</v>
      </c>
      <c r="G39" s="16">
        <f t="shared" si="18"/>
        <v>567185.35000000009</v>
      </c>
      <c r="H39" s="16">
        <f t="shared" si="18"/>
        <v>563017.375</v>
      </c>
      <c r="I39" s="16">
        <f t="shared" si="18"/>
        <v>556883.93125000002</v>
      </c>
      <c r="J39" s="16">
        <f t="shared" si="18"/>
        <v>555682.37031250005</v>
      </c>
      <c r="K39" s="17">
        <f t="shared" si="18"/>
        <v>576564.81132812507</v>
      </c>
    </row>
    <row r="40" spans="1:11" ht="15.75" thickBot="1" x14ac:dyDescent="0.25"/>
    <row r="41" spans="1:11" ht="32.25" customHeight="1" thickBot="1" x14ac:dyDescent="0.25">
      <c r="A41" s="116" t="s">
        <v>43</v>
      </c>
      <c r="B41" s="72"/>
      <c r="C41" s="2" t="str">
        <f>+C$3</f>
        <v>2015 Actual</v>
      </c>
      <c r="D41" s="2" t="str">
        <f t="shared" ref="D41:K41" si="19">+D$3</f>
        <v>2016 Budget</v>
      </c>
      <c r="E41" s="2" t="str">
        <f t="shared" si="19"/>
        <v>2017 Projection</v>
      </c>
      <c r="F41" s="2" t="str">
        <f t="shared" si="19"/>
        <v>2018 Projection</v>
      </c>
      <c r="G41" s="2" t="str">
        <f t="shared" si="19"/>
        <v>2019 Projection</v>
      </c>
      <c r="H41" s="2" t="str">
        <f t="shared" si="19"/>
        <v>2020 Projection</v>
      </c>
      <c r="I41" s="2" t="str">
        <f t="shared" si="19"/>
        <v>2021 Projection</v>
      </c>
      <c r="J41" s="2" t="str">
        <f t="shared" si="19"/>
        <v>2022 Projection</v>
      </c>
      <c r="K41" s="3" t="str">
        <f t="shared" si="19"/>
        <v>2023 Projection</v>
      </c>
    </row>
    <row r="42" spans="1:11" ht="15.75" x14ac:dyDescent="0.2">
      <c r="A42" s="103" t="s">
        <v>35</v>
      </c>
      <c r="B42" s="111"/>
      <c r="C42" s="115">
        <f>+C23</f>
        <v>507914</v>
      </c>
      <c r="D42" s="115">
        <f>+D23</f>
        <v>536137</v>
      </c>
      <c r="E42" s="5"/>
      <c r="F42" s="5"/>
      <c r="G42" s="5"/>
      <c r="H42" s="5"/>
      <c r="I42" s="5"/>
      <c r="J42" s="5"/>
      <c r="K42" s="6"/>
    </row>
    <row r="43" spans="1:11" x14ac:dyDescent="0.2">
      <c r="A43" s="7"/>
      <c r="B43" s="8"/>
      <c r="C43" s="9"/>
      <c r="D43" s="9"/>
      <c r="E43" s="9"/>
      <c r="F43" s="9"/>
      <c r="G43" s="9"/>
      <c r="H43" s="9"/>
      <c r="I43" s="9"/>
      <c r="J43" s="9"/>
      <c r="K43" s="10"/>
    </row>
    <row r="44" spans="1:11" ht="15.75" x14ac:dyDescent="0.2">
      <c r="A44" s="11" t="s">
        <v>0</v>
      </c>
      <c r="B44" s="8"/>
      <c r="C44" s="9"/>
      <c r="D44" s="9"/>
      <c r="E44" s="9"/>
      <c r="F44" s="9"/>
      <c r="G44" s="9"/>
      <c r="H44" s="9"/>
      <c r="I44" s="9"/>
      <c r="J44" s="9"/>
      <c r="K44" s="10"/>
    </row>
    <row r="45" spans="1:11" x14ac:dyDescent="0.2">
      <c r="A45" s="7" t="s">
        <v>1</v>
      </c>
      <c r="B45" s="8"/>
      <c r="C45" s="9"/>
      <c r="D45" s="9"/>
      <c r="E45" s="12">
        <f>+'Dawn''s Assumptions'!C$52</f>
        <v>-12200</v>
      </c>
      <c r="F45" s="12">
        <f>+'Dawn''s Assumptions'!D$52</f>
        <v>-18700</v>
      </c>
      <c r="G45" s="12">
        <f>+'Dawn''s Assumptions'!E$52</f>
        <v>-57726</v>
      </c>
      <c r="H45" s="12">
        <f>+'Dawn''s Assumptions'!F$52</f>
        <v>-96752</v>
      </c>
      <c r="I45" s="12">
        <f>+'Dawn''s Assumptions'!G$52</f>
        <v>-135778</v>
      </c>
      <c r="J45" s="12">
        <f>+'Dawn''s Assumptions'!H$52</f>
        <v>-174804</v>
      </c>
      <c r="K45" s="13">
        <f>+'Dawn''s Assumptions'!I$52</f>
        <v>-174804</v>
      </c>
    </row>
    <row r="46" spans="1:11" x14ac:dyDescent="0.2">
      <c r="A46" s="7" t="s">
        <v>14</v>
      </c>
      <c r="B46" s="8"/>
      <c r="C46" s="9"/>
      <c r="D46" s="9"/>
      <c r="E46" s="83"/>
      <c r="F46" s="12">
        <f>+'Dawn''s Assumptions'!D$53</f>
        <v>3250</v>
      </c>
      <c r="G46" s="12">
        <f>+'Dawn''s Assumptions'!E$53</f>
        <v>22763</v>
      </c>
      <c r="H46" s="12">
        <f>+'Dawn''s Assumptions'!F$53</f>
        <v>42276</v>
      </c>
      <c r="I46" s="12">
        <f>+'Dawn''s Assumptions'!G$53</f>
        <v>58539</v>
      </c>
      <c r="J46" s="12">
        <f>+'Dawn''s Assumptions'!H$53</f>
        <v>78052</v>
      </c>
      <c r="K46" s="112">
        <f>+'Dawn''s Assumptions'!I$53</f>
        <v>78052</v>
      </c>
    </row>
    <row r="47" spans="1:11" x14ac:dyDescent="0.2">
      <c r="A47" s="7" t="s">
        <v>12</v>
      </c>
      <c r="B47" s="8"/>
      <c r="C47" s="9"/>
      <c r="D47" s="9"/>
      <c r="E47" s="12">
        <f>+'Dawn''s Assumptions'!C$54</f>
        <v>-12019</v>
      </c>
      <c r="F47" s="12">
        <f>+'Dawn''s Assumptions'!D$54</f>
        <v>-24038</v>
      </c>
      <c r="G47" s="12">
        <f>+'Dawn''s Assumptions'!E$54</f>
        <v>-36057</v>
      </c>
      <c r="H47" s="12">
        <f>+'Dawn''s Assumptions'!F$54</f>
        <v>-48076</v>
      </c>
      <c r="I47" s="12">
        <f>+'Dawn''s Assumptions'!G$54</f>
        <v>-60095</v>
      </c>
      <c r="J47" s="12">
        <f>+'Dawn''s Assumptions'!H$54</f>
        <v>-72114</v>
      </c>
      <c r="K47" s="13">
        <f>+'Dawn''s Assumptions'!I$54</f>
        <v>-84133</v>
      </c>
    </row>
    <row r="48" spans="1:11" ht="15.75" x14ac:dyDescent="0.2">
      <c r="A48" s="11" t="s">
        <v>3</v>
      </c>
      <c r="B48" s="8"/>
      <c r="C48" s="105"/>
      <c r="D48" s="105"/>
      <c r="E48" s="105">
        <f>SUM(E45:E47)</f>
        <v>-24219</v>
      </c>
      <c r="F48" s="105">
        <f t="shared" ref="F48" si="20">SUM(F45:F47)</f>
        <v>-39488</v>
      </c>
      <c r="G48" s="105">
        <f t="shared" ref="G48" si="21">SUM(G45:G47)</f>
        <v>-71020</v>
      </c>
      <c r="H48" s="105">
        <f t="shared" ref="H48" si="22">SUM(H45:H47)</f>
        <v>-102552</v>
      </c>
      <c r="I48" s="105">
        <f t="shared" ref="I48" si="23">SUM(I45:I47)</f>
        <v>-137334</v>
      </c>
      <c r="J48" s="105">
        <f t="shared" ref="J48" si="24">SUM(J45:J47)</f>
        <v>-168866</v>
      </c>
      <c r="K48" s="106">
        <f t="shared" ref="K48" si="25">SUM(K45:K47)</f>
        <v>-180885</v>
      </c>
    </row>
    <row r="49" spans="1:11" ht="15.75" x14ac:dyDescent="0.2">
      <c r="A49" s="11" t="s">
        <v>34</v>
      </c>
      <c r="B49" s="8"/>
      <c r="C49" s="105">
        <f>+C42</f>
        <v>507914</v>
      </c>
      <c r="D49" s="105">
        <f>+D42</f>
        <v>536137</v>
      </c>
      <c r="E49" s="105">
        <f>+$D49+E48</f>
        <v>511918</v>
      </c>
      <c r="F49" s="105">
        <f t="shared" ref="F49" si="26">+$D49+F48</f>
        <v>496649</v>
      </c>
      <c r="G49" s="105">
        <f t="shared" ref="G49" si="27">+$D49+G48</f>
        <v>465117</v>
      </c>
      <c r="H49" s="105">
        <f t="shared" ref="H49" si="28">+$D49+H48</f>
        <v>433585</v>
      </c>
      <c r="I49" s="105">
        <f t="shared" ref="I49" si="29">+$D49+I48</f>
        <v>398803</v>
      </c>
      <c r="J49" s="105">
        <f t="shared" ref="J49" si="30">+$D49+J48</f>
        <v>367271</v>
      </c>
      <c r="K49" s="106">
        <f t="shared" ref="K49" si="31">+$D49+K48</f>
        <v>355252</v>
      </c>
    </row>
    <row r="50" spans="1:11" ht="15.75" x14ac:dyDescent="0.2">
      <c r="A50" s="11"/>
      <c r="B50" s="8"/>
      <c r="C50" s="9"/>
      <c r="D50" s="9"/>
      <c r="E50" s="9"/>
      <c r="F50" s="9"/>
      <c r="G50" s="9"/>
      <c r="H50" s="9"/>
      <c r="I50" s="9"/>
      <c r="J50" s="9"/>
      <c r="K50" s="10"/>
    </row>
    <row r="51" spans="1:11" ht="30" x14ac:dyDescent="0.2">
      <c r="A51" s="117" t="str">
        <f>+"Giving Income Grows at "&amp;B51*100&amp;"% 
(Starting 2017)"</f>
        <v>Giving Income Grows at 8% 
(Starting 2017)</v>
      </c>
      <c r="B51" s="30">
        <v>0.08</v>
      </c>
      <c r="C51" s="114"/>
      <c r="D51" s="114"/>
      <c r="E51" s="107">
        <f>+E49*(1+$B51)</f>
        <v>552871.44000000006</v>
      </c>
      <c r="F51" s="107">
        <f t="shared" ref="F51:K51" si="32">+F49*(1+$B51)</f>
        <v>536380.92000000004</v>
      </c>
      <c r="G51" s="105">
        <f t="shared" si="32"/>
        <v>502326.36000000004</v>
      </c>
      <c r="H51" s="105">
        <f t="shared" si="32"/>
        <v>468271.80000000005</v>
      </c>
      <c r="I51" s="105">
        <f t="shared" si="32"/>
        <v>430707.24000000005</v>
      </c>
      <c r="J51" s="105">
        <f t="shared" si="32"/>
        <v>396652.68000000005</v>
      </c>
      <c r="K51" s="106">
        <f t="shared" si="32"/>
        <v>383672.16000000003</v>
      </c>
    </row>
    <row r="52" spans="1:11" x14ac:dyDescent="0.2">
      <c r="A52" s="117"/>
      <c r="B52" s="113"/>
      <c r="C52" s="114"/>
      <c r="D52" s="114"/>
      <c r="E52" s="22"/>
      <c r="F52" s="22"/>
      <c r="G52" s="9"/>
      <c r="H52" s="9"/>
      <c r="I52" s="9"/>
      <c r="J52" s="9"/>
      <c r="K52" s="10"/>
    </row>
    <row r="53" spans="1:11" ht="15.75" x14ac:dyDescent="0.2">
      <c r="A53" s="11" t="s">
        <v>36</v>
      </c>
      <c r="B53" s="113"/>
      <c r="C53" s="9"/>
      <c r="D53" s="9"/>
      <c r="E53" s="9"/>
      <c r="F53" s="9"/>
      <c r="G53" s="9"/>
      <c r="H53" s="9"/>
      <c r="I53" s="9"/>
      <c r="J53" s="9"/>
      <c r="K53" s="10"/>
    </row>
    <row r="54" spans="1:11" ht="15.75" x14ac:dyDescent="0.2">
      <c r="A54" s="102" t="str">
        <f>"   includes "&amp;B51*100&amp;"% Growth each year"</f>
        <v xml:space="preserve">   includes 8% Growth each year</v>
      </c>
      <c r="B54" s="113"/>
      <c r="C54" s="9"/>
      <c r="D54" s="9"/>
      <c r="E54" s="9"/>
      <c r="F54" s="9"/>
      <c r="G54" s="9"/>
      <c r="H54" s="9"/>
      <c r="I54" s="9"/>
      <c r="J54" s="9"/>
      <c r="K54" s="10"/>
    </row>
    <row r="55" spans="1:11" ht="15.75" x14ac:dyDescent="0.2">
      <c r="A55" s="82" t="s">
        <v>37</v>
      </c>
      <c r="B55" s="113"/>
      <c r="C55" s="28">
        <v>16</v>
      </c>
      <c r="D55" s="9"/>
      <c r="E55" s="105">
        <f>+'Dawn''s Assumptions'!C$57</f>
        <v>40000</v>
      </c>
      <c r="F55" s="105">
        <f>+(E55*(1+$B51))+('Dawn''s Assumptions'!D$57-'Dawn''s Assumptions'!C$57)</f>
        <v>83200</v>
      </c>
      <c r="G55" s="105">
        <f>+(F55*(1+$B51))+('Dawn''s Assumptions'!E$57-'Dawn''s Assumptions'!D$57)</f>
        <v>129856</v>
      </c>
      <c r="H55" s="105">
        <f>+(G55*(1+$B51))+('Dawn''s Assumptions'!F$57-'Dawn''s Assumptions'!E$57)</f>
        <v>180244.48000000001</v>
      </c>
      <c r="I55" s="105">
        <f>+(H55*(1+$B51))+('Dawn''s Assumptions'!G$57-'Dawn''s Assumptions'!F$57)</f>
        <v>234664.03840000002</v>
      </c>
      <c r="J55" s="105">
        <f>+(I55*(1+$B51))+('Dawn''s Assumptions'!H$57-'Dawn''s Assumptions'!G$57)</f>
        <v>293437.16147200007</v>
      </c>
      <c r="K55" s="106">
        <f>+(J55*(1+$B51))+('Dawn''s Assumptions'!I$57-'Dawn''s Assumptions'!H$57)</f>
        <v>356912.13438976009</v>
      </c>
    </row>
    <row r="56" spans="1:11" x14ac:dyDescent="0.2">
      <c r="A56" s="82" t="s">
        <v>38</v>
      </c>
      <c r="B56" s="113"/>
      <c r="C56" s="28">
        <v>2500</v>
      </c>
      <c r="D56" s="9"/>
      <c r="E56" s="9"/>
      <c r="F56" s="9"/>
      <c r="G56" s="9"/>
      <c r="H56" s="9"/>
      <c r="I56" s="9"/>
      <c r="J56" s="9"/>
      <c r="K56" s="10"/>
    </row>
    <row r="57" spans="1:11" ht="16.5" thickBot="1" x14ac:dyDescent="0.25">
      <c r="A57" s="11"/>
      <c r="B57" s="8"/>
      <c r="C57" s="9"/>
      <c r="D57" s="9"/>
      <c r="E57" s="9"/>
      <c r="F57" s="9"/>
      <c r="G57" s="9"/>
      <c r="H57" s="9"/>
      <c r="I57" s="9"/>
      <c r="J57" s="9"/>
      <c r="K57" s="10"/>
    </row>
    <row r="58" spans="1:11" ht="16.5" thickBot="1" x14ac:dyDescent="0.25">
      <c r="A58" s="14" t="str">
        <f>"Projections:  "&amp;A41</f>
        <v>Projections:  Grow</v>
      </c>
      <c r="B58" s="15"/>
      <c r="C58" s="16">
        <f>+C49</f>
        <v>507914</v>
      </c>
      <c r="D58" s="16">
        <f>+D49</f>
        <v>536137</v>
      </c>
      <c r="E58" s="16">
        <f>+E51+E55</f>
        <v>592871.44000000006</v>
      </c>
      <c r="F58" s="16">
        <f t="shared" ref="F58:K58" si="33">+F51+F55</f>
        <v>619580.92000000004</v>
      </c>
      <c r="G58" s="16">
        <f t="shared" si="33"/>
        <v>632182.3600000001</v>
      </c>
      <c r="H58" s="16">
        <f t="shared" si="33"/>
        <v>648516.28</v>
      </c>
      <c r="I58" s="16">
        <f t="shared" si="33"/>
        <v>665371.27840000007</v>
      </c>
      <c r="J58" s="16">
        <f t="shared" si="33"/>
        <v>690089.84147200012</v>
      </c>
      <c r="K58" s="17">
        <f t="shared" si="33"/>
        <v>740584.29438976012</v>
      </c>
    </row>
  </sheetData>
  <sheetProtection password="DF1B" sheet="1" objects="1" scenarios="1"/>
  <mergeCells count="1">
    <mergeCell ref="A1:K1"/>
  </mergeCells>
  <printOptions horizontalCentered="1" verticalCentered="1"/>
  <pageMargins left="0" right="0" top="0.25" bottom="0.2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showGridLines="0" topLeftCell="A25" workbookViewId="0">
      <selection activeCell="J57" sqref="J57"/>
    </sheetView>
  </sheetViews>
  <sheetFormatPr defaultRowHeight="15" x14ac:dyDescent="0.2"/>
  <cols>
    <col min="1" max="1" width="51.6640625" customWidth="1"/>
    <col min="2" max="2" width="6.6640625" style="84" customWidth="1"/>
    <col min="10" max="10" width="2" customWidth="1"/>
    <col min="11" max="11" width="45" customWidth="1"/>
  </cols>
  <sheetData>
    <row r="2" spans="1:11" ht="15.75" thickBot="1" x14ac:dyDescent="0.25"/>
    <row r="3" spans="1:11" ht="16.5" thickBot="1" x14ac:dyDescent="0.3">
      <c r="A3" s="38" t="s">
        <v>22</v>
      </c>
      <c r="B3" s="85"/>
      <c r="C3" s="39">
        <v>2017</v>
      </c>
      <c r="D3" s="39">
        <v>2018</v>
      </c>
      <c r="E3" s="39">
        <v>2019</v>
      </c>
      <c r="F3" s="39">
        <v>2020</v>
      </c>
      <c r="G3" s="39">
        <v>2021</v>
      </c>
      <c r="H3" s="39">
        <v>2022</v>
      </c>
      <c r="I3" s="40">
        <v>2023</v>
      </c>
      <c r="J3" s="62"/>
      <c r="K3" s="40" t="s">
        <v>25</v>
      </c>
    </row>
    <row r="4" spans="1:11" x14ac:dyDescent="0.2">
      <c r="A4" s="41" t="s">
        <v>27</v>
      </c>
      <c r="B4" s="86"/>
      <c r="C4" s="33">
        <v>-12200</v>
      </c>
      <c r="D4" s="34">
        <f>+C4</f>
        <v>-12200</v>
      </c>
      <c r="E4" s="34">
        <f t="shared" ref="E4:I10" si="0">+D4</f>
        <v>-12200</v>
      </c>
      <c r="F4" s="34">
        <f t="shared" si="0"/>
        <v>-12200</v>
      </c>
      <c r="G4" s="34">
        <f t="shared" si="0"/>
        <v>-12200</v>
      </c>
      <c r="H4" s="34">
        <f t="shared" si="0"/>
        <v>-12200</v>
      </c>
      <c r="I4" s="42">
        <f t="shared" si="0"/>
        <v>-12200</v>
      </c>
      <c r="J4" s="70"/>
      <c r="K4" s="78" t="s">
        <v>26</v>
      </c>
    </row>
    <row r="5" spans="1:11" x14ac:dyDescent="0.2">
      <c r="A5" s="43" t="s">
        <v>28</v>
      </c>
      <c r="B5" s="87"/>
      <c r="C5" s="35"/>
      <c r="D5" s="35">
        <v>-6500</v>
      </c>
      <c r="E5" s="36">
        <f>+D5</f>
        <v>-6500</v>
      </c>
      <c r="F5" s="36">
        <f t="shared" si="0"/>
        <v>-6500</v>
      </c>
      <c r="G5" s="36">
        <f t="shared" si="0"/>
        <v>-6500</v>
      </c>
      <c r="H5" s="36">
        <f t="shared" si="0"/>
        <v>-6500</v>
      </c>
      <c r="I5" s="44">
        <f t="shared" si="0"/>
        <v>-6500</v>
      </c>
      <c r="J5" s="69"/>
      <c r="K5" s="79"/>
    </row>
    <row r="6" spans="1:11" x14ac:dyDescent="0.2">
      <c r="A6" s="45" t="s">
        <v>29</v>
      </c>
      <c r="B6" s="88"/>
      <c r="C6" s="46"/>
      <c r="D6" s="26">
        <f>-D5*0.5</f>
        <v>3250</v>
      </c>
      <c r="E6" s="31">
        <f>+D6</f>
        <v>3250</v>
      </c>
      <c r="F6" s="31">
        <f t="shared" si="0"/>
        <v>3250</v>
      </c>
      <c r="G6" s="31"/>
      <c r="H6" s="31"/>
      <c r="I6" s="31"/>
      <c r="J6" s="68"/>
      <c r="K6" s="65"/>
    </row>
    <row r="7" spans="1:11" x14ac:dyDescent="0.2">
      <c r="A7" s="43" t="s">
        <v>30</v>
      </c>
      <c r="B7" s="87"/>
      <c r="C7" s="48"/>
      <c r="D7" s="35"/>
      <c r="E7" s="35">
        <f>-156104/4</f>
        <v>-39026</v>
      </c>
      <c r="F7" s="36">
        <f>+E7</f>
        <v>-39026</v>
      </c>
      <c r="G7" s="36">
        <f t="shared" si="0"/>
        <v>-39026</v>
      </c>
      <c r="H7" s="36">
        <f t="shared" si="0"/>
        <v>-39026</v>
      </c>
      <c r="I7" s="44">
        <f t="shared" si="0"/>
        <v>-39026</v>
      </c>
      <c r="J7" s="69"/>
      <c r="K7" s="79" t="s">
        <v>13</v>
      </c>
    </row>
    <row r="8" spans="1:11" x14ac:dyDescent="0.2">
      <c r="A8" s="43"/>
      <c r="B8" s="87"/>
      <c r="C8" s="48"/>
      <c r="D8" s="35"/>
      <c r="E8" s="35"/>
      <c r="F8" s="35">
        <f>-156104/4</f>
        <v>-39026</v>
      </c>
      <c r="G8" s="36">
        <f t="shared" si="0"/>
        <v>-39026</v>
      </c>
      <c r="H8" s="36">
        <f t="shared" si="0"/>
        <v>-39026</v>
      </c>
      <c r="I8" s="44">
        <f t="shared" si="0"/>
        <v>-39026</v>
      </c>
      <c r="J8" s="69"/>
      <c r="K8" s="79"/>
    </row>
    <row r="9" spans="1:11" x14ac:dyDescent="0.2">
      <c r="A9" s="43"/>
      <c r="B9" s="87"/>
      <c r="C9" s="48"/>
      <c r="D9" s="35"/>
      <c r="E9" s="35"/>
      <c r="F9" s="36"/>
      <c r="G9" s="35">
        <f>-156104/4</f>
        <v>-39026</v>
      </c>
      <c r="H9" s="36">
        <f t="shared" si="0"/>
        <v>-39026</v>
      </c>
      <c r="I9" s="44">
        <f t="shared" si="0"/>
        <v>-39026</v>
      </c>
      <c r="J9" s="69"/>
      <c r="K9" s="79"/>
    </row>
    <row r="10" spans="1:11" x14ac:dyDescent="0.2">
      <c r="A10" s="43"/>
      <c r="B10" s="87"/>
      <c r="C10" s="48"/>
      <c r="D10" s="35"/>
      <c r="E10" s="35"/>
      <c r="F10" s="36"/>
      <c r="G10" s="36"/>
      <c r="H10" s="35">
        <f>-156104/4</f>
        <v>-39026</v>
      </c>
      <c r="I10" s="44">
        <f t="shared" si="0"/>
        <v>-39026</v>
      </c>
      <c r="J10" s="69"/>
      <c r="K10" s="79"/>
    </row>
    <row r="11" spans="1:11" x14ac:dyDescent="0.2">
      <c r="A11" s="45" t="s">
        <v>31</v>
      </c>
      <c r="B11" s="88"/>
      <c r="C11" s="46"/>
      <c r="D11" s="46"/>
      <c r="E11" s="26">
        <f>-E7*0.5</f>
        <v>19513</v>
      </c>
      <c r="F11" s="31">
        <f t="shared" ref="F11:I14" si="1">+E11</f>
        <v>19513</v>
      </c>
      <c r="G11" s="31">
        <f t="shared" si="1"/>
        <v>19513</v>
      </c>
      <c r="H11" s="31">
        <f t="shared" si="1"/>
        <v>19513</v>
      </c>
      <c r="I11" s="47">
        <f t="shared" si="1"/>
        <v>19513</v>
      </c>
      <c r="J11" s="45"/>
      <c r="K11" s="65"/>
    </row>
    <row r="12" spans="1:11" x14ac:dyDescent="0.2">
      <c r="A12" s="45"/>
      <c r="B12" s="88"/>
      <c r="C12" s="46"/>
      <c r="D12" s="46"/>
      <c r="E12" s="26"/>
      <c r="F12" s="26">
        <f>-F8*0.5</f>
        <v>19513</v>
      </c>
      <c r="G12" s="31">
        <f t="shared" si="1"/>
        <v>19513</v>
      </c>
      <c r="H12" s="31">
        <f t="shared" si="1"/>
        <v>19513</v>
      </c>
      <c r="I12" s="47">
        <f t="shared" si="1"/>
        <v>19513</v>
      </c>
      <c r="J12" s="45"/>
      <c r="K12" s="65"/>
    </row>
    <row r="13" spans="1:11" x14ac:dyDescent="0.2">
      <c r="A13" s="45"/>
      <c r="B13" s="88"/>
      <c r="C13" s="46"/>
      <c r="D13" s="46"/>
      <c r="E13" s="26"/>
      <c r="F13" s="31"/>
      <c r="G13" s="26">
        <f>-G9*0.5</f>
        <v>19513</v>
      </c>
      <c r="H13" s="31">
        <f t="shared" si="1"/>
        <v>19513</v>
      </c>
      <c r="I13" s="47">
        <f t="shared" si="1"/>
        <v>19513</v>
      </c>
      <c r="J13" s="45"/>
      <c r="K13" s="65"/>
    </row>
    <row r="14" spans="1:11" x14ac:dyDescent="0.2">
      <c r="A14" s="45"/>
      <c r="B14" s="88"/>
      <c r="C14" s="46"/>
      <c r="D14" s="46"/>
      <c r="E14" s="26"/>
      <c r="F14" s="31"/>
      <c r="G14" s="31"/>
      <c r="H14" s="26">
        <f>-H10*0.5</f>
        <v>19513</v>
      </c>
      <c r="I14" s="47">
        <f t="shared" si="1"/>
        <v>19513</v>
      </c>
      <c r="J14" s="45"/>
      <c r="K14" s="65"/>
    </row>
    <row r="15" spans="1:11" x14ac:dyDescent="0.2">
      <c r="A15" s="49" t="s">
        <v>32</v>
      </c>
      <c r="B15" s="89"/>
      <c r="C15" s="37">
        <f>-84133/7</f>
        <v>-12019</v>
      </c>
      <c r="D15" s="50">
        <f>+C15</f>
        <v>-12019</v>
      </c>
      <c r="E15" s="50">
        <f t="shared" ref="E15:I20" si="2">+D15</f>
        <v>-12019</v>
      </c>
      <c r="F15" s="50">
        <f t="shared" si="2"/>
        <v>-12019</v>
      </c>
      <c r="G15" s="50">
        <f t="shared" si="2"/>
        <v>-12019</v>
      </c>
      <c r="H15" s="50">
        <f t="shared" si="2"/>
        <v>-12019</v>
      </c>
      <c r="I15" s="51">
        <f t="shared" si="2"/>
        <v>-12019</v>
      </c>
      <c r="J15" s="52"/>
      <c r="K15" s="80" t="s">
        <v>33</v>
      </c>
    </row>
    <row r="16" spans="1:11" x14ac:dyDescent="0.2">
      <c r="A16" s="52"/>
      <c r="B16" s="90"/>
      <c r="C16" s="53"/>
      <c r="D16" s="37">
        <f>-84133/7</f>
        <v>-12019</v>
      </c>
      <c r="E16" s="50">
        <f t="shared" si="2"/>
        <v>-12019</v>
      </c>
      <c r="F16" s="50">
        <f t="shared" si="2"/>
        <v>-12019</v>
      </c>
      <c r="G16" s="50">
        <f t="shared" si="2"/>
        <v>-12019</v>
      </c>
      <c r="H16" s="50">
        <f t="shared" si="2"/>
        <v>-12019</v>
      </c>
      <c r="I16" s="51">
        <f t="shared" si="2"/>
        <v>-12019</v>
      </c>
      <c r="J16" s="52"/>
      <c r="K16" s="80"/>
    </row>
    <row r="17" spans="1:11" x14ac:dyDescent="0.2">
      <c r="A17" s="52"/>
      <c r="B17" s="90"/>
      <c r="C17" s="53"/>
      <c r="D17" s="53"/>
      <c r="E17" s="37">
        <f>-84133/7</f>
        <v>-12019</v>
      </c>
      <c r="F17" s="50">
        <f t="shared" si="2"/>
        <v>-12019</v>
      </c>
      <c r="G17" s="50">
        <f t="shared" si="2"/>
        <v>-12019</v>
      </c>
      <c r="H17" s="50">
        <f t="shared" si="2"/>
        <v>-12019</v>
      </c>
      <c r="I17" s="51">
        <f t="shared" si="2"/>
        <v>-12019</v>
      </c>
      <c r="J17" s="52"/>
      <c r="K17" s="80"/>
    </row>
    <row r="18" spans="1:11" x14ac:dyDescent="0.2">
      <c r="A18" s="52"/>
      <c r="B18" s="90"/>
      <c r="C18" s="53"/>
      <c r="D18" s="53"/>
      <c r="E18" s="53"/>
      <c r="F18" s="37">
        <f>-84133/7</f>
        <v>-12019</v>
      </c>
      <c r="G18" s="50">
        <f t="shared" si="2"/>
        <v>-12019</v>
      </c>
      <c r="H18" s="50">
        <f t="shared" si="2"/>
        <v>-12019</v>
      </c>
      <c r="I18" s="51">
        <f t="shared" si="2"/>
        <v>-12019</v>
      </c>
      <c r="J18" s="52"/>
      <c r="K18" s="80"/>
    </row>
    <row r="19" spans="1:11" x14ac:dyDescent="0.2">
      <c r="A19" s="52"/>
      <c r="B19" s="90"/>
      <c r="C19" s="53"/>
      <c r="D19" s="53"/>
      <c r="E19" s="53"/>
      <c r="F19" s="53"/>
      <c r="G19" s="37">
        <f>-84133/7</f>
        <v>-12019</v>
      </c>
      <c r="H19" s="50">
        <f t="shared" si="2"/>
        <v>-12019</v>
      </c>
      <c r="I19" s="51">
        <f t="shared" si="2"/>
        <v>-12019</v>
      </c>
      <c r="J19" s="52"/>
      <c r="K19" s="80"/>
    </row>
    <row r="20" spans="1:11" x14ac:dyDescent="0.2">
      <c r="A20" s="52"/>
      <c r="B20" s="90"/>
      <c r="C20" s="53"/>
      <c r="D20" s="53"/>
      <c r="E20" s="53"/>
      <c r="F20" s="53"/>
      <c r="G20" s="53"/>
      <c r="H20" s="37">
        <f>-84133/7</f>
        <v>-12019</v>
      </c>
      <c r="I20" s="51">
        <f t="shared" si="2"/>
        <v>-12019</v>
      </c>
      <c r="J20" s="52"/>
      <c r="K20" s="80"/>
    </row>
    <row r="21" spans="1:11" x14ac:dyDescent="0.2">
      <c r="A21" s="52"/>
      <c r="B21" s="90"/>
      <c r="C21" s="53"/>
      <c r="D21" s="53"/>
      <c r="E21" s="53"/>
      <c r="F21" s="53"/>
      <c r="G21" s="53"/>
      <c r="H21" s="53"/>
      <c r="I21" s="54">
        <f>-84133/7</f>
        <v>-12019</v>
      </c>
      <c r="J21" s="52"/>
      <c r="K21" s="80"/>
    </row>
    <row r="22" spans="1:11" x14ac:dyDescent="0.2">
      <c r="A22" s="91" t="str">
        <f>"5)  Growth "&amp;'Dawn''s'!A3</f>
        <v>5)  Growth Slow Slide:</v>
      </c>
      <c r="B22" s="92"/>
      <c r="C22" s="93"/>
      <c r="D22" s="93"/>
      <c r="E22" s="93"/>
      <c r="F22" s="93"/>
      <c r="G22" s="93"/>
      <c r="H22" s="93"/>
      <c r="I22" s="94"/>
      <c r="J22" s="52"/>
      <c r="K22" s="73"/>
    </row>
    <row r="23" spans="1:11" x14ac:dyDescent="0.2">
      <c r="A23" s="91" t="s">
        <v>39</v>
      </c>
      <c r="B23" s="108">
        <f>+'Dawn''s'!C17</f>
        <v>2</v>
      </c>
      <c r="C23" s="96">
        <f>+B23*B24</f>
        <v>4000</v>
      </c>
      <c r="D23" s="96">
        <f>+C23</f>
        <v>4000</v>
      </c>
      <c r="E23" s="96">
        <f t="shared" ref="E23:I28" si="3">+D23</f>
        <v>4000</v>
      </c>
      <c r="F23" s="96">
        <f t="shared" si="3"/>
        <v>4000</v>
      </c>
      <c r="G23" s="96">
        <f t="shared" si="3"/>
        <v>4000</v>
      </c>
      <c r="H23" s="96">
        <f t="shared" si="3"/>
        <v>4000</v>
      </c>
      <c r="I23" s="96">
        <f t="shared" si="3"/>
        <v>4000</v>
      </c>
      <c r="J23" s="52"/>
      <c r="K23" s="73"/>
    </row>
    <row r="24" spans="1:11" x14ac:dyDescent="0.2">
      <c r="A24" s="91" t="s">
        <v>40</v>
      </c>
      <c r="B24" s="109">
        <f>+'Dawn''s'!C18</f>
        <v>2000</v>
      </c>
      <c r="C24" s="93"/>
      <c r="D24" s="96">
        <f>+B23*B24</f>
        <v>4000</v>
      </c>
      <c r="E24" s="96">
        <f t="shared" si="3"/>
        <v>4000</v>
      </c>
      <c r="F24" s="96">
        <f t="shared" si="3"/>
        <v>4000</v>
      </c>
      <c r="G24" s="96">
        <f t="shared" si="3"/>
        <v>4000</v>
      </c>
      <c r="H24" s="96">
        <f t="shared" si="3"/>
        <v>4000</v>
      </c>
      <c r="I24" s="96">
        <f t="shared" si="3"/>
        <v>4000</v>
      </c>
      <c r="J24" s="52"/>
      <c r="K24" s="73"/>
    </row>
    <row r="25" spans="1:11" x14ac:dyDescent="0.2">
      <c r="A25" s="91"/>
      <c r="B25" s="95"/>
      <c r="C25" s="93"/>
      <c r="D25" s="93"/>
      <c r="E25" s="96">
        <f>+B23*B24</f>
        <v>4000</v>
      </c>
      <c r="F25" s="96">
        <f t="shared" si="3"/>
        <v>4000</v>
      </c>
      <c r="G25" s="96">
        <f t="shared" si="3"/>
        <v>4000</v>
      </c>
      <c r="H25" s="96">
        <f t="shared" si="3"/>
        <v>4000</v>
      </c>
      <c r="I25" s="96">
        <f t="shared" si="3"/>
        <v>4000</v>
      </c>
      <c r="J25" s="52"/>
      <c r="K25" s="73"/>
    </row>
    <row r="26" spans="1:11" x14ac:dyDescent="0.2">
      <c r="A26" s="91"/>
      <c r="B26" s="95"/>
      <c r="C26" s="93"/>
      <c r="D26" s="93"/>
      <c r="E26" s="93"/>
      <c r="F26" s="96">
        <f>+B23*B24</f>
        <v>4000</v>
      </c>
      <c r="G26" s="96">
        <f t="shared" si="3"/>
        <v>4000</v>
      </c>
      <c r="H26" s="96">
        <f t="shared" si="3"/>
        <v>4000</v>
      </c>
      <c r="I26" s="96">
        <f t="shared" si="3"/>
        <v>4000</v>
      </c>
      <c r="J26" s="52"/>
      <c r="K26" s="73"/>
    </row>
    <row r="27" spans="1:11" x14ac:dyDescent="0.2">
      <c r="A27" s="91"/>
      <c r="B27" s="95"/>
      <c r="C27" s="93"/>
      <c r="D27" s="93"/>
      <c r="E27" s="93"/>
      <c r="F27" s="93"/>
      <c r="G27" s="96">
        <f>+B23*B24</f>
        <v>4000</v>
      </c>
      <c r="H27" s="96">
        <f t="shared" si="3"/>
        <v>4000</v>
      </c>
      <c r="I27" s="96">
        <f t="shared" si="3"/>
        <v>4000</v>
      </c>
      <c r="J27" s="52"/>
      <c r="K27" s="73"/>
    </row>
    <row r="28" spans="1:11" x14ac:dyDescent="0.2">
      <c r="A28" s="91"/>
      <c r="B28" s="95"/>
      <c r="C28" s="93"/>
      <c r="D28" s="93"/>
      <c r="E28" s="93"/>
      <c r="F28" s="93"/>
      <c r="G28" s="93"/>
      <c r="H28" s="96">
        <f>+B23*B24</f>
        <v>4000</v>
      </c>
      <c r="I28" s="96">
        <f t="shared" si="3"/>
        <v>4000</v>
      </c>
      <c r="J28" s="52"/>
      <c r="K28" s="73"/>
    </row>
    <row r="29" spans="1:11" x14ac:dyDescent="0.2">
      <c r="A29" s="91"/>
      <c r="B29" s="95"/>
      <c r="C29" s="93"/>
      <c r="D29" s="93"/>
      <c r="E29" s="93"/>
      <c r="F29" s="93"/>
      <c r="G29" s="93"/>
      <c r="H29" s="93"/>
      <c r="I29" s="96">
        <f>+B23*B24</f>
        <v>4000</v>
      </c>
      <c r="J29" s="52"/>
      <c r="K29" s="73"/>
    </row>
    <row r="30" spans="1:11" x14ac:dyDescent="0.2">
      <c r="A30" s="91"/>
      <c r="B30" s="95"/>
      <c r="C30" s="93"/>
      <c r="D30" s="93"/>
      <c r="E30" s="93"/>
      <c r="F30" s="93"/>
      <c r="G30" s="93"/>
      <c r="H30" s="93"/>
      <c r="I30" s="96"/>
      <c r="J30" s="52"/>
      <c r="K30" s="73"/>
    </row>
    <row r="31" spans="1:11" x14ac:dyDescent="0.2">
      <c r="A31" s="91"/>
      <c r="B31" s="95"/>
      <c r="C31" s="93"/>
      <c r="D31" s="93"/>
      <c r="E31" s="93"/>
      <c r="F31" s="93"/>
      <c r="G31" s="93"/>
      <c r="H31" s="93"/>
      <c r="I31" s="96"/>
      <c r="J31" s="52"/>
      <c r="K31" s="73"/>
    </row>
    <row r="32" spans="1:11" x14ac:dyDescent="0.2">
      <c r="A32" s="91" t="str">
        <f>"5)  Growth "&amp;'Dawn''s'!A22</f>
        <v>5)  Growth Hold the Line:</v>
      </c>
      <c r="B32" s="92"/>
      <c r="C32" s="93"/>
      <c r="D32" s="93"/>
      <c r="E32" s="93"/>
      <c r="F32" s="93"/>
      <c r="G32" s="93"/>
      <c r="H32" s="93"/>
      <c r="I32" s="94"/>
      <c r="J32" s="52"/>
      <c r="K32" s="73"/>
    </row>
    <row r="33" spans="1:11" x14ac:dyDescent="0.2">
      <c r="A33" s="91" t="s">
        <v>39</v>
      </c>
      <c r="B33" s="108">
        <f>+'Dawn''s'!C36</f>
        <v>10</v>
      </c>
      <c r="C33" s="96">
        <f>+B33*B34</f>
        <v>25000</v>
      </c>
      <c r="D33" s="96">
        <f>+C33</f>
        <v>25000</v>
      </c>
      <c r="E33" s="96">
        <f t="shared" ref="E33:I33" si="4">+D33</f>
        <v>25000</v>
      </c>
      <c r="F33" s="96">
        <f t="shared" si="4"/>
        <v>25000</v>
      </c>
      <c r="G33" s="96">
        <f t="shared" si="4"/>
        <v>25000</v>
      </c>
      <c r="H33" s="96">
        <f t="shared" si="4"/>
        <v>25000</v>
      </c>
      <c r="I33" s="96">
        <f t="shared" si="4"/>
        <v>25000</v>
      </c>
      <c r="J33" s="52"/>
      <c r="K33" s="73"/>
    </row>
    <row r="34" spans="1:11" x14ac:dyDescent="0.2">
      <c r="A34" s="91" t="s">
        <v>40</v>
      </c>
      <c r="B34" s="109">
        <f>+'Dawn''s'!C37</f>
        <v>2500</v>
      </c>
      <c r="C34" s="93"/>
      <c r="D34" s="96">
        <f>+B33*B34</f>
        <v>25000</v>
      </c>
      <c r="E34" s="96">
        <f t="shared" ref="E34:I34" si="5">+D34</f>
        <v>25000</v>
      </c>
      <c r="F34" s="96">
        <f t="shared" si="5"/>
        <v>25000</v>
      </c>
      <c r="G34" s="96">
        <f t="shared" si="5"/>
        <v>25000</v>
      </c>
      <c r="H34" s="96">
        <f t="shared" si="5"/>
        <v>25000</v>
      </c>
      <c r="I34" s="96">
        <f t="shared" si="5"/>
        <v>25000</v>
      </c>
      <c r="J34" s="52"/>
      <c r="K34" s="73"/>
    </row>
    <row r="35" spans="1:11" x14ac:dyDescent="0.2">
      <c r="A35" s="91"/>
      <c r="B35" s="95"/>
      <c r="C35" s="93"/>
      <c r="D35" s="93"/>
      <c r="E35" s="96">
        <f>+B33*B34</f>
        <v>25000</v>
      </c>
      <c r="F35" s="96">
        <f t="shared" ref="F35:I35" si="6">+E35</f>
        <v>25000</v>
      </c>
      <c r="G35" s="96">
        <f t="shared" si="6"/>
        <v>25000</v>
      </c>
      <c r="H35" s="96">
        <f t="shared" si="6"/>
        <v>25000</v>
      </c>
      <c r="I35" s="96">
        <f t="shared" si="6"/>
        <v>25000</v>
      </c>
      <c r="J35" s="52"/>
      <c r="K35" s="73"/>
    </row>
    <row r="36" spans="1:11" x14ac:dyDescent="0.2">
      <c r="A36" s="91"/>
      <c r="B36" s="95"/>
      <c r="C36" s="93"/>
      <c r="D36" s="93"/>
      <c r="E36" s="93"/>
      <c r="F36" s="96">
        <f>+B33*B34</f>
        <v>25000</v>
      </c>
      <c r="G36" s="96">
        <f t="shared" ref="G36:I36" si="7">+F36</f>
        <v>25000</v>
      </c>
      <c r="H36" s="96">
        <f t="shared" si="7"/>
        <v>25000</v>
      </c>
      <c r="I36" s="96">
        <f t="shared" si="7"/>
        <v>25000</v>
      </c>
      <c r="J36" s="52"/>
      <c r="K36" s="73"/>
    </row>
    <row r="37" spans="1:11" x14ac:dyDescent="0.2">
      <c r="A37" s="91"/>
      <c r="B37" s="95"/>
      <c r="C37" s="93"/>
      <c r="D37" s="93"/>
      <c r="E37" s="93"/>
      <c r="F37" s="93"/>
      <c r="G37" s="96">
        <f>+B33*B34</f>
        <v>25000</v>
      </c>
      <c r="H37" s="96">
        <f t="shared" ref="H37:I37" si="8">+G37</f>
        <v>25000</v>
      </c>
      <c r="I37" s="96">
        <f t="shared" si="8"/>
        <v>25000</v>
      </c>
      <c r="J37" s="52"/>
      <c r="K37" s="73"/>
    </row>
    <row r="38" spans="1:11" x14ac:dyDescent="0.2">
      <c r="A38" s="91"/>
      <c r="B38" s="95"/>
      <c r="C38" s="93"/>
      <c r="D38" s="93"/>
      <c r="E38" s="93"/>
      <c r="F38" s="93"/>
      <c r="G38" s="93"/>
      <c r="H38" s="96">
        <f>+B33*B34</f>
        <v>25000</v>
      </c>
      <c r="I38" s="96">
        <f t="shared" ref="I38" si="9">+H38</f>
        <v>25000</v>
      </c>
      <c r="J38" s="52"/>
      <c r="K38" s="73"/>
    </row>
    <row r="39" spans="1:11" x14ac:dyDescent="0.2">
      <c r="A39" s="91"/>
      <c r="B39" s="95"/>
      <c r="C39" s="93"/>
      <c r="D39" s="93"/>
      <c r="E39" s="93"/>
      <c r="F39" s="93"/>
      <c r="G39" s="93"/>
      <c r="H39" s="93"/>
      <c r="I39" s="96">
        <f>+B33*B34</f>
        <v>25000</v>
      </c>
      <c r="J39" s="52"/>
      <c r="K39" s="73"/>
    </row>
    <row r="40" spans="1:11" x14ac:dyDescent="0.2">
      <c r="A40" s="91"/>
      <c r="B40" s="95"/>
      <c r="C40" s="93"/>
      <c r="D40" s="93"/>
      <c r="E40" s="93"/>
      <c r="F40" s="93"/>
      <c r="G40" s="93"/>
      <c r="H40" s="93"/>
      <c r="I40" s="96"/>
      <c r="J40" s="52"/>
      <c r="K40" s="73"/>
    </row>
    <row r="41" spans="1:11" x14ac:dyDescent="0.2">
      <c r="A41" s="91"/>
      <c r="B41" s="95"/>
      <c r="C41" s="93"/>
      <c r="D41" s="93"/>
      <c r="E41" s="93"/>
      <c r="F41" s="93"/>
      <c r="G41" s="93"/>
      <c r="H41" s="93"/>
      <c r="I41" s="96"/>
      <c r="J41" s="52"/>
      <c r="K41" s="73"/>
    </row>
    <row r="42" spans="1:11" x14ac:dyDescent="0.2">
      <c r="A42" s="91" t="str">
        <f>"5)  Growth "&amp;'Dawn''s'!A41</f>
        <v>5)  Growth Grow</v>
      </c>
      <c r="B42" s="92"/>
      <c r="C42" s="93"/>
      <c r="D42" s="93"/>
      <c r="E42" s="93"/>
      <c r="F42" s="93"/>
      <c r="G42" s="93"/>
      <c r="H42" s="93"/>
      <c r="I42" s="94"/>
      <c r="J42" s="52"/>
      <c r="K42" s="73"/>
    </row>
    <row r="43" spans="1:11" x14ac:dyDescent="0.2">
      <c r="A43" s="91" t="s">
        <v>39</v>
      </c>
      <c r="B43" s="108">
        <f>+'Dawn''s'!C55</f>
        <v>16</v>
      </c>
      <c r="C43" s="96">
        <f>+B43*B44</f>
        <v>40000</v>
      </c>
      <c r="D43" s="96">
        <f>+C43</f>
        <v>40000</v>
      </c>
      <c r="E43" s="96">
        <f t="shared" ref="E43:I43" si="10">+D43</f>
        <v>40000</v>
      </c>
      <c r="F43" s="96">
        <f t="shared" si="10"/>
        <v>40000</v>
      </c>
      <c r="G43" s="96">
        <f t="shared" si="10"/>
        <v>40000</v>
      </c>
      <c r="H43" s="96">
        <f t="shared" si="10"/>
        <v>40000</v>
      </c>
      <c r="I43" s="96">
        <f t="shared" si="10"/>
        <v>40000</v>
      </c>
      <c r="J43" s="52"/>
      <c r="K43" s="73"/>
    </row>
    <row r="44" spans="1:11" x14ac:dyDescent="0.2">
      <c r="A44" s="91" t="s">
        <v>40</v>
      </c>
      <c r="B44" s="109">
        <f>+'Dawn''s'!C56</f>
        <v>2500</v>
      </c>
      <c r="C44" s="93"/>
      <c r="D44" s="96">
        <f>+B43*B44</f>
        <v>40000</v>
      </c>
      <c r="E44" s="96">
        <f t="shared" ref="E44:I44" si="11">+D44</f>
        <v>40000</v>
      </c>
      <c r="F44" s="96">
        <f t="shared" si="11"/>
        <v>40000</v>
      </c>
      <c r="G44" s="96">
        <f t="shared" si="11"/>
        <v>40000</v>
      </c>
      <c r="H44" s="96">
        <f t="shared" si="11"/>
        <v>40000</v>
      </c>
      <c r="I44" s="96">
        <f t="shared" si="11"/>
        <v>40000</v>
      </c>
      <c r="J44" s="52"/>
      <c r="K44" s="73"/>
    </row>
    <row r="45" spans="1:11" x14ac:dyDescent="0.2">
      <c r="A45" s="91"/>
      <c r="B45" s="95"/>
      <c r="C45" s="93"/>
      <c r="D45" s="93"/>
      <c r="E45" s="96">
        <f>+B43*B44</f>
        <v>40000</v>
      </c>
      <c r="F45" s="96">
        <f t="shared" ref="F45:I45" si="12">+E45</f>
        <v>40000</v>
      </c>
      <c r="G45" s="96">
        <f t="shared" si="12"/>
        <v>40000</v>
      </c>
      <c r="H45" s="96">
        <f t="shared" si="12"/>
        <v>40000</v>
      </c>
      <c r="I45" s="96">
        <f t="shared" si="12"/>
        <v>40000</v>
      </c>
      <c r="J45" s="52"/>
      <c r="K45" s="73"/>
    </row>
    <row r="46" spans="1:11" x14ac:dyDescent="0.2">
      <c r="A46" s="91"/>
      <c r="B46" s="95"/>
      <c r="C46" s="93"/>
      <c r="D46" s="93"/>
      <c r="E46" s="93"/>
      <c r="F46" s="96">
        <f>+B43*B44</f>
        <v>40000</v>
      </c>
      <c r="G46" s="96">
        <f t="shared" ref="G46:I46" si="13">+F46</f>
        <v>40000</v>
      </c>
      <c r="H46" s="96">
        <f t="shared" si="13"/>
        <v>40000</v>
      </c>
      <c r="I46" s="96">
        <f t="shared" si="13"/>
        <v>40000</v>
      </c>
      <c r="J46" s="52"/>
      <c r="K46" s="73"/>
    </row>
    <row r="47" spans="1:11" x14ac:dyDescent="0.2">
      <c r="A47" s="91"/>
      <c r="B47" s="95"/>
      <c r="C47" s="93"/>
      <c r="D47" s="93"/>
      <c r="E47" s="93"/>
      <c r="F47" s="93"/>
      <c r="G47" s="96">
        <f>+B43*B44</f>
        <v>40000</v>
      </c>
      <c r="H47" s="96">
        <f t="shared" ref="H47:I48" si="14">+G47</f>
        <v>40000</v>
      </c>
      <c r="I47" s="96">
        <f t="shared" si="14"/>
        <v>40000</v>
      </c>
      <c r="J47" s="52"/>
      <c r="K47" s="73"/>
    </row>
    <row r="48" spans="1:11" x14ac:dyDescent="0.2">
      <c r="A48" s="91"/>
      <c r="B48" s="95"/>
      <c r="C48" s="93"/>
      <c r="D48" s="93"/>
      <c r="E48" s="93"/>
      <c r="F48" s="93"/>
      <c r="G48" s="93"/>
      <c r="H48" s="96">
        <f>+B43*B44</f>
        <v>40000</v>
      </c>
      <c r="I48" s="96">
        <f t="shared" si="14"/>
        <v>40000</v>
      </c>
      <c r="J48" s="52"/>
      <c r="K48" s="73"/>
    </row>
    <row r="49" spans="1:11" x14ac:dyDescent="0.2">
      <c r="A49" s="91"/>
      <c r="B49" s="95"/>
      <c r="C49" s="93"/>
      <c r="D49" s="93"/>
      <c r="E49" s="93"/>
      <c r="F49" s="93"/>
      <c r="G49" s="93"/>
      <c r="H49" s="93"/>
      <c r="I49" s="96">
        <f>+B43*B44</f>
        <v>40000</v>
      </c>
      <c r="J49" s="52"/>
      <c r="K49" s="73"/>
    </row>
    <row r="50" spans="1:11" x14ac:dyDescent="0.2">
      <c r="A50" s="91"/>
      <c r="B50" s="95"/>
      <c r="C50" s="93"/>
      <c r="D50" s="93"/>
      <c r="E50" s="93"/>
      <c r="F50" s="93"/>
      <c r="G50" s="93"/>
      <c r="H50" s="93"/>
      <c r="I50" s="96"/>
      <c r="J50" s="52"/>
      <c r="K50" s="73"/>
    </row>
    <row r="51" spans="1:11" ht="15.75" thickBot="1" x14ac:dyDescent="0.25">
      <c r="A51" s="91"/>
      <c r="B51" s="92"/>
      <c r="C51" s="93"/>
      <c r="D51" s="93"/>
      <c r="E51" s="93"/>
      <c r="F51" s="93"/>
      <c r="G51" s="93"/>
      <c r="H51" s="93"/>
      <c r="I51" s="94"/>
      <c r="J51" s="57"/>
      <c r="K51" s="74"/>
    </row>
    <row r="52" spans="1:11" x14ac:dyDescent="0.2">
      <c r="A52" s="41" t="s">
        <v>24</v>
      </c>
      <c r="B52" s="86"/>
      <c r="C52" s="60">
        <f>+C4+C5+SUM(C7:C10)</f>
        <v>-12200</v>
      </c>
      <c r="D52" s="60">
        <f>+D4+D5+SUM(D7:D10)</f>
        <v>-18700</v>
      </c>
      <c r="E52" s="60">
        <f>+E4+E5+SUM(E7:E10)</f>
        <v>-57726</v>
      </c>
      <c r="F52" s="60">
        <f>+F4+F5+SUM(F7:F10)</f>
        <v>-96752</v>
      </c>
      <c r="G52" s="60">
        <f>+G4+G5+SUM(G7:G10)</f>
        <v>-135778</v>
      </c>
      <c r="H52" s="60">
        <f>+H4+H5+SUM(H7:H10)</f>
        <v>-174804</v>
      </c>
      <c r="I52" s="61">
        <f>+I4+I5+SUM(I7:I10)</f>
        <v>-174804</v>
      </c>
      <c r="J52" s="63"/>
      <c r="K52" s="64"/>
    </row>
    <row r="53" spans="1:11" x14ac:dyDescent="0.2">
      <c r="A53" s="45" t="s">
        <v>41</v>
      </c>
      <c r="B53" s="88"/>
      <c r="C53" s="55">
        <f>+C6+SUM(C11:C14)</f>
        <v>0</v>
      </c>
      <c r="D53" s="55">
        <f>+D6+SUM(D11:D14)</f>
        <v>3250</v>
      </c>
      <c r="E53" s="55">
        <f>+E6+SUM(E11:E14)</f>
        <v>22763</v>
      </c>
      <c r="F53" s="55">
        <f>+F6+SUM(F11:F14)</f>
        <v>42276</v>
      </c>
      <c r="G53" s="55">
        <f>+G6+SUM(G11:G14)</f>
        <v>58539</v>
      </c>
      <c r="H53" s="55">
        <f>+H6+SUM(H11:H14)</f>
        <v>78052</v>
      </c>
      <c r="I53" s="56">
        <f>+I6+SUM(I11:I14)</f>
        <v>78052</v>
      </c>
      <c r="J53" s="45"/>
      <c r="K53" s="65"/>
    </row>
    <row r="54" spans="1:11" x14ac:dyDescent="0.2">
      <c r="A54" s="52" t="s">
        <v>23</v>
      </c>
      <c r="B54" s="90"/>
      <c r="C54" s="50">
        <f>SUM(C15:C21)</f>
        <v>-12019</v>
      </c>
      <c r="D54" s="50">
        <f>SUM(D15:D21)</f>
        <v>-24038</v>
      </c>
      <c r="E54" s="50">
        <f>SUM(E15:E21)</f>
        <v>-36057</v>
      </c>
      <c r="F54" s="50">
        <f>SUM(F15:F21)</f>
        <v>-48076</v>
      </c>
      <c r="G54" s="50">
        <f>SUM(G15:G21)</f>
        <v>-60095</v>
      </c>
      <c r="H54" s="50">
        <f>SUM(H15:H21)</f>
        <v>-72114</v>
      </c>
      <c r="I54" s="51">
        <f>SUM(I15:I21)</f>
        <v>-84133</v>
      </c>
      <c r="J54" s="45"/>
      <c r="K54" s="65"/>
    </row>
    <row r="55" spans="1:11" x14ac:dyDescent="0.2">
      <c r="A55" s="91" t="str">
        <f>"Growth for "&amp;'Dawn''s'!A3</f>
        <v>Growth for Slow Slide:</v>
      </c>
      <c r="B55" s="92"/>
      <c r="C55" s="101">
        <f>SUM(C23:C29)</f>
        <v>4000</v>
      </c>
      <c r="D55" s="101">
        <f t="shared" ref="D55:I55" si="15">SUM(D23:D29)</f>
        <v>8000</v>
      </c>
      <c r="E55" s="101">
        <f t="shared" si="15"/>
        <v>12000</v>
      </c>
      <c r="F55" s="101">
        <f t="shared" si="15"/>
        <v>16000</v>
      </c>
      <c r="G55" s="101">
        <f t="shared" si="15"/>
        <v>20000</v>
      </c>
      <c r="H55" s="101">
        <f t="shared" si="15"/>
        <v>24000</v>
      </c>
      <c r="I55" s="110">
        <f t="shared" si="15"/>
        <v>28000</v>
      </c>
      <c r="J55" s="45"/>
      <c r="K55" s="65"/>
    </row>
    <row r="56" spans="1:11" x14ac:dyDescent="0.2">
      <c r="A56" s="91" t="str">
        <f>"Growth for "&amp;'Dawn''s'!A22</f>
        <v>Growth for Hold the Line:</v>
      </c>
      <c r="B56" s="92"/>
      <c r="C56" s="101">
        <f>SUM(C33:C39)</f>
        <v>25000</v>
      </c>
      <c r="D56" s="101">
        <f t="shared" ref="D56:I56" si="16">SUM(D33:D39)</f>
        <v>50000</v>
      </c>
      <c r="E56" s="101">
        <f t="shared" si="16"/>
        <v>75000</v>
      </c>
      <c r="F56" s="101">
        <f t="shared" si="16"/>
        <v>100000</v>
      </c>
      <c r="G56" s="101">
        <f t="shared" si="16"/>
        <v>125000</v>
      </c>
      <c r="H56" s="101">
        <f t="shared" si="16"/>
        <v>150000</v>
      </c>
      <c r="I56" s="110">
        <f t="shared" si="16"/>
        <v>175000</v>
      </c>
      <c r="J56" s="45"/>
      <c r="K56" s="65"/>
    </row>
    <row r="57" spans="1:11" ht="15.75" thickBot="1" x14ac:dyDescent="0.25">
      <c r="A57" s="98" t="str">
        <f>"Growth for "&amp;'Dawn''s'!A41</f>
        <v>Growth for Grow</v>
      </c>
      <c r="B57" s="99"/>
      <c r="C57" s="97">
        <f>SUM(C43:C49)</f>
        <v>40000</v>
      </c>
      <c r="D57" s="97">
        <f t="shared" ref="D57:I57" si="17">SUM(D43:D49)</f>
        <v>80000</v>
      </c>
      <c r="E57" s="97">
        <f t="shared" si="17"/>
        <v>120000</v>
      </c>
      <c r="F57" s="97">
        <f t="shared" si="17"/>
        <v>160000</v>
      </c>
      <c r="G57" s="97">
        <f t="shared" si="17"/>
        <v>200000</v>
      </c>
      <c r="H57" s="97">
        <f t="shared" si="17"/>
        <v>240000</v>
      </c>
      <c r="I57" s="100">
        <f>SUM(I43:I49)</f>
        <v>280000</v>
      </c>
      <c r="J57" s="66"/>
      <c r="K57" s="67"/>
    </row>
  </sheetData>
  <mergeCells count="3">
    <mergeCell ref="K4:K5"/>
    <mergeCell ref="K7:K10"/>
    <mergeCell ref="K15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opLeftCell="A14" workbookViewId="0">
      <selection activeCell="J57" sqref="J57"/>
    </sheetView>
  </sheetViews>
  <sheetFormatPr defaultRowHeight="15" x14ac:dyDescent="0.2"/>
  <cols>
    <col min="1" max="1" width="26.21875" style="1" customWidth="1"/>
    <col min="2" max="2" width="5" style="1" customWidth="1"/>
    <col min="3" max="3" width="10.33203125" style="1" customWidth="1"/>
    <col min="4" max="11" width="10.77734375" style="1" customWidth="1"/>
    <col min="12" max="16384" width="8.88671875" style="1"/>
  </cols>
  <sheetData>
    <row r="1" spans="1:11" ht="45" customHeight="1" x14ac:dyDescent="0.2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thickBot="1" x14ac:dyDescent="0.25"/>
    <row r="3" spans="1:11" ht="32.25" customHeight="1" thickBot="1" x14ac:dyDescent="0.25">
      <c r="A3" s="76" t="s">
        <v>4</v>
      </c>
      <c r="B3" s="77"/>
      <c r="C3" s="2" t="s">
        <v>8</v>
      </c>
      <c r="D3" s="2" t="s">
        <v>7</v>
      </c>
      <c r="E3" s="2" t="s">
        <v>9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3" t="s">
        <v>20</v>
      </c>
    </row>
    <row r="4" spans="1:11" ht="30" x14ac:dyDescent="0.2">
      <c r="A4" s="4" t="str">
        <f>+"Giving Income Grows at "&amp;B4*100&amp;"% 
(Starting 2017)"</f>
        <v>Giving Income Grows at 1% 
(Starting 2017)</v>
      </c>
      <c r="B4" s="24">
        <v>0.01</v>
      </c>
      <c r="C4" s="25">
        <v>507914</v>
      </c>
      <c r="D4" s="25">
        <v>536137</v>
      </c>
      <c r="E4" s="5">
        <f>+D4*(1+$B4)</f>
        <v>541498.37</v>
      </c>
      <c r="F4" s="5">
        <f t="shared" ref="F4:K4" si="0">+E4*(1+$B4)</f>
        <v>546913.35369999998</v>
      </c>
      <c r="G4" s="5">
        <f t="shared" si="0"/>
        <v>552382.48723700002</v>
      </c>
      <c r="H4" s="5">
        <f t="shared" si="0"/>
        <v>557906.31210937002</v>
      </c>
      <c r="I4" s="5">
        <f t="shared" si="0"/>
        <v>563485.37523046369</v>
      </c>
      <c r="J4" s="5">
        <f t="shared" si="0"/>
        <v>569120.22898276837</v>
      </c>
      <c r="K4" s="6">
        <f t="shared" si="0"/>
        <v>574811.431272596</v>
      </c>
    </row>
    <row r="5" spans="1:11" x14ac:dyDescent="0.2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5.75" x14ac:dyDescent="0.2">
      <c r="A6" s="11" t="s">
        <v>0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x14ac:dyDescent="0.2">
      <c r="A7" s="7" t="s">
        <v>1</v>
      </c>
      <c r="B7" s="8"/>
      <c r="C7" s="9"/>
      <c r="D7" s="9"/>
      <c r="E7" s="31">
        <f>+'Neal''s Assumptions'!B4</f>
        <v>-12200</v>
      </c>
      <c r="F7" s="31">
        <f>+'Neal''s Assumptions'!C22</f>
        <v>-18700</v>
      </c>
      <c r="G7" s="31">
        <f>+'Neal''s Assumptions'!D22</f>
        <v>-57726</v>
      </c>
      <c r="H7" s="31">
        <f>+'Neal''s Assumptions'!E22</f>
        <v>-96752</v>
      </c>
      <c r="I7" s="31">
        <f>+'Neal''s Assumptions'!F22</f>
        <v>-135778</v>
      </c>
      <c r="J7" s="31">
        <f>+'Neal''s Assumptions'!G22</f>
        <v>-174804</v>
      </c>
      <c r="K7" s="47">
        <f>+'Neal''s Assumptions'!H22</f>
        <v>-174804</v>
      </c>
    </row>
    <row r="8" spans="1:11" x14ac:dyDescent="0.2">
      <c r="A8" s="7" t="s">
        <v>14</v>
      </c>
      <c r="B8" s="8"/>
      <c r="C8" s="9"/>
      <c r="D8" s="9"/>
      <c r="E8" s="28"/>
      <c r="F8" s="31">
        <f>+'Neal''s Assumptions'!C23</f>
        <v>3250</v>
      </c>
      <c r="G8" s="31">
        <f>+'Neal''s Assumptions'!D23</f>
        <v>22763</v>
      </c>
      <c r="H8" s="31">
        <f>+'Neal''s Assumptions'!E23</f>
        <v>42276</v>
      </c>
      <c r="I8" s="31">
        <f>+'Neal''s Assumptions'!F23</f>
        <v>61789</v>
      </c>
      <c r="J8" s="31">
        <f>+'Neal''s Assumptions'!G23</f>
        <v>81302</v>
      </c>
      <c r="K8" s="71">
        <f>+'Neal''s Assumptions'!H23</f>
        <v>81302</v>
      </c>
    </row>
    <row r="9" spans="1:11" x14ac:dyDescent="0.2">
      <c r="A9" s="7" t="s">
        <v>10</v>
      </c>
      <c r="B9" s="8"/>
      <c r="C9" s="9"/>
      <c r="D9" s="9"/>
      <c r="E9" s="9">
        <f>SUM(E7:E8)</f>
        <v>-12200</v>
      </c>
      <c r="F9" s="9">
        <f t="shared" ref="F9:K9" si="1">SUM(F7:F8)</f>
        <v>-15450</v>
      </c>
      <c r="G9" s="9">
        <f t="shared" si="1"/>
        <v>-34963</v>
      </c>
      <c r="H9" s="9">
        <f t="shared" si="1"/>
        <v>-54476</v>
      </c>
      <c r="I9" s="9">
        <f t="shared" si="1"/>
        <v>-73989</v>
      </c>
      <c r="J9" s="9">
        <f t="shared" si="1"/>
        <v>-93502</v>
      </c>
      <c r="K9" s="10">
        <f t="shared" si="1"/>
        <v>-93502</v>
      </c>
    </row>
    <row r="10" spans="1:11" x14ac:dyDescent="0.2">
      <c r="A10" s="7"/>
      <c r="B10" s="8"/>
      <c r="C10" s="9"/>
      <c r="D10" s="9"/>
      <c r="E10" s="9"/>
      <c r="F10" s="9"/>
      <c r="G10" s="9"/>
      <c r="H10" s="9"/>
      <c r="I10" s="9"/>
      <c r="J10" s="9"/>
      <c r="K10" s="10"/>
    </row>
    <row r="11" spans="1:11" x14ac:dyDescent="0.2">
      <c r="A11" s="7" t="s">
        <v>12</v>
      </c>
      <c r="B11" s="8"/>
      <c r="C11" s="9"/>
      <c r="D11" s="9"/>
      <c r="E11" s="31">
        <f>+'Neal''s Assumptions'!B24</f>
        <v>-12019</v>
      </c>
      <c r="F11" s="31">
        <f>+'Neal''s Assumptions'!C24</f>
        <v>-24038</v>
      </c>
      <c r="G11" s="31">
        <f>+'Neal''s Assumptions'!D24</f>
        <v>-36057</v>
      </c>
      <c r="H11" s="31">
        <f>+'Neal''s Assumptions'!E24</f>
        <v>-48076</v>
      </c>
      <c r="I11" s="31">
        <f>+'Neal''s Assumptions'!F24</f>
        <v>-60095</v>
      </c>
      <c r="J11" s="31">
        <f>+'Neal''s Assumptions'!G24</f>
        <v>-72114</v>
      </c>
      <c r="K11" s="13">
        <f>+'Neal''s Assumptions'!H24</f>
        <v>-84133</v>
      </c>
    </row>
    <row r="12" spans="1:11" ht="16.5" thickBot="1" x14ac:dyDescent="0.25">
      <c r="A12" s="11" t="s">
        <v>3</v>
      </c>
      <c r="B12" s="8"/>
      <c r="C12" s="9"/>
      <c r="D12" s="9"/>
      <c r="E12" s="9">
        <f>+E9+E11</f>
        <v>-24219</v>
      </c>
      <c r="F12" s="9">
        <f t="shared" ref="F12:K12" si="2">+F9+F11</f>
        <v>-39488</v>
      </c>
      <c r="G12" s="9">
        <f t="shared" si="2"/>
        <v>-71020</v>
      </c>
      <c r="H12" s="9">
        <f t="shared" si="2"/>
        <v>-102552</v>
      </c>
      <c r="I12" s="9">
        <f t="shared" si="2"/>
        <v>-134084</v>
      </c>
      <c r="J12" s="9">
        <f t="shared" si="2"/>
        <v>-165616</v>
      </c>
      <c r="K12" s="10">
        <f t="shared" si="2"/>
        <v>-177635</v>
      </c>
    </row>
    <row r="13" spans="1:11" ht="16.5" thickBot="1" x14ac:dyDescent="0.25">
      <c r="A13" s="14" t="str">
        <f>"Projections:  "&amp;A3</f>
        <v>Projections:  Slow Slide:</v>
      </c>
      <c r="B13" s="15"/>
      <c r="C13" s="16">
        <f t="shared" ref="C13:K13" si="3">+C4+C12</f>
        <v>507914</v>
      </c>
      <c r="D13" s="16">
        <f t="shared" si="3"/>
        <v>536137</v>
      </c>
      <c r="E13" s="16">
        <f t="shared" si="3"/>
        <v>517279.37</v>
      </c>
      <c r="F13" s="16">
        <f t="shared" si="3"/>
        <v>507425.35369999998</v>
      </c>
      <c r="G13" s="16">
        <f t="shared" si="3"/>
        <v>481362.48723700002</v>
      </c>
      <c r="H13" s="16">
        <f t="shared" si="3"/>
        <v>455354.31210937002</v>
      </c>
      <c r="I13" s="16">
        <f t="shared" si="3"/>
        <v>429401.37523046369</v>
      </c>
      <c r="J13" s="16">
        <f t="shared" si="3"/>
        <v>403504.22898276837</v>
      </c>
      <c r="K13" s="17">
        <f t="shared" si="3"/>
        <v>397176.431272596</v>
      </c>
    </row>
    <row r="14" spans="1:11" ht="36" customHeight="1" thickBot="1" x14ac:dyDescent="0.25"/>
    <row r="15" spans="1:11" ht="32.25" thickBot="1" x14ac:dyDescent="0.25">
      <c r="A15" s="18" t="s">
        <v>5</v>
      </c>
      <c r="B15" s="19"/>
      <c r="C15" s="20" t="str">
        <f>+C$3</f>
        <v>2015 Actual</v>
      </c>
      <c r="D15" s="20" t="str">
        <f t="shared" ref="D15:K15" si="4">+D$3</f>
        <v>2016 Budget</v>
      </c>
      <c r="E15" s="20" t="str">
        <f t="shared" si="4"/>
        <v>2017 Projection</v>
      </c>
      <c r="F15" s="20" t="str">
        <f t="shared" si="4"/>
        <v>2018 Projection</v>
      </c>
      <c r="G15" s="20" t="str">
        <f t="shared" si="4"/>
        <v>2019 Projection</v>
      </c>
      <c r="H15" s="20" t="str">
        <f t="shared" si="4"/>
        <v>2020 Projection</v>
      </c>
      <c r="I15" s="20" t="str">
        <f t="shared" si="4"/>
        <v>2021 Projection</v>
      </c>
      <c r="J15" s="20" t="str">
        <f t="shared" si="4"/>
        <v>2022 Projection</v>
      </c>
      <c r="K15" s="21" t="str">
        <f t="shared" si="4"/>
        <v>2023 Projection</v>
      </c>
    </row>
    <row r="16" spans="1:11" ht="30" x14ac:dyDescent="0.2">
      <c r="A16" s="4" t="str">
        <f>+"Giving Income Grows at "&amp;B16*100&amp;"% 
(Starting 2017)"</f>
        <v>Giving Income Grows at 5% 
(Starting 2017)</v>
      </c>
      <c r="B16" s="30">
        <v>0.05</v>
      </c>
      <c r="C16" s="12">
        <f>+C4</f>
        <v>507914</v>
      </c>
      <c r="D16" s="12">
        <f>+D4</f>
        <v>536137</v>
      </c>
      <c r="E16" s="22">
        <f>+D16*(1+$B16)</f>
        <v>562943.85</v>
      </c>
      <c r="F16" s="22">
        <f t="shared" ref="F16:K16" si="5">+E16*(1+$B16)</f>
        <v>591091.04249999998</v>
      </c>
      <c r="G16" s="22">
        <f t="shared" si="5"/>
        <v>620645.59462500003</v>
      </c>
      <c r="H16" s="22">
        <f t="shared" si="5"/>
        <v>651677.87435625005</v>
      </c>
      <c r="I16" s="22">
        <f t="shared" si="5"/>
        <v>684261.76807406254</v>
      </c>
      <c r="J16" s="22">
        <f t="shared" si="5"/>
        <v>718474.85647776572</v>
      </c>
      <c r="K16" s="23">
        <f t="shared" si="5"/>
        <v>754398.59930165403</v>
      </c>
    </row>
    <row r="17" spans="1:11" x14ac:dyDescent="0.2">
      <c r="A17" s="7"/>
      <c r="B17" s="8"/>
      <c r="C17" s="9"/>
      <c r="D17" s="9"/>
      <c r="E17" s="9"/>
      <c r="F17" s="9"/>
      <c r="G17" s="9"/>
      <c r="H17" s="9"/>
      <c r="I17" s="9"/>
      <c r="J17" s="9"/>
      <c r="K17" s="10"/>
    </row>
    <row r="18" spans="1:11" ht="15.75" x14ac:dyDescent="0.2">
      <c r="A18" s="11" t="s">
        <v>0</v>
      </c>
      <c r="B18" s="8"/>
      <c r="C18" s="9"/>
      <c r="D18" s="9"/>
      <c r="E18" s="9"/>
      <c r="F18" s="9"/>
      <c r="G18" s="9"/>
      <c r="H18" s="9"/>
      <c r="I18" s="9"/>
      <c r="J18" s="9"/>
      <c r="K18" s="10"/>
    </row>
    <row r="19" spans="1:11" x14ac:dyDescent="0.2">
      <c r="A19" s="7" t="s">
        <v>1</v>
      </c>
      <c r="B19" s="8"/>
      <c r="C19" s="9"/>
      <c r="D19" s="9"/>
      <c r="E19" s="12">
        <f>+E$7</f>
        <v>-12200</v>
      </c>
      <c r="F19" s="12">
        <f t="shared" ref="F19:K19" si="6">+F$7</f>
        <v>-18700</v>
      </c>
      <c r="G19" s="12">
        <f t="shared" si="6"/>
        <v>-57726</v>
      </c>
      <c r="H19" s="12">
        <f t="shared" si="6"/>
        <v>-96752</v>
      </c>
      <c r="I19" s="12">
        <f t="shared" si="6"/>
        <v>-135778</v>
      </c>
      <c r="J19" s="12">
        <f t="shared" si="6"/>
        <v>-174804</v>
      </c>
      <c r="K19" s="13">
        <f t="shared" si="6"/>
        <v>-174804</v>
      </c>
    </row>
    <row r="20" spans="1:11" x14ac:dyDescent="0.2">
      <c r="A20" s="7" t="s">
        <v>2</v>
      </c>
      <c r="B20" s="8"/>
      <c r="C20" s="9"/>
      <c r="D20" s="9"/>
      <c r="E20" s="12">
        <f>+E$8</f>
        <v>0</v>
      </c>
      <c r="F20" s="12">
        <f t="shared" ref="F20:K20" si="7">+F$8</f>
        <v>3250</v>
      </c>
      <c r="G20" s="12">
        <f t="shared" si="7"/>
        <v>22763</v>
      </c>
      <c r="H20" s="12">
        <f t="shared" si="7"/>
        <v>42276</v>
      </c>
      <c r="I20" s="12">
        <f t="shared" si="7"/>
        <v>61789</v>
      </c>
      <c r="J20" s="12">
        <f t="shared" si="7"/>
        <v>81302</v>
      </c>
      <c r="K20" s="13">
        <f t="shared" si="7"/>
        <v>81302</v>
      </c>
    </row>
    <row r="21" spans="1:11" x14ac:dyDescent="0.2">
      <c r="A21" s="7" t="s">
        <v>10</v>
      </c>
      <c r="B21" s="8"/>
      <c r="C21" s="9"/>
      <c r="D21" s="9"/>
      <c r="E21" s="9">
        <f>SUM(E19:E20)</f>
        <v>-12200</v>
      </c>
      <c r="F21" s="9">
        <f t="shared" ref="F21" si="8">SUM(F19:F20)</f>
        <v>-15450</v>
      </c>
      <c r="G21" s="9">
        <f t="shared" ref="G21" si="9">SUM(G19:G20)</f>
        <v>-34963</v>
      </c>
      <c r="H21" s="9">
        <f t="shared" ref="H21" si="10">SUM(H19:H20)</f>
        <v>-54476</v>
      </c>
      <c r="I21" s="9">
        <f t="shared" ref="I21" si="11">SUM(I19:I20)</f>
        <v>-73989</v>
      </c>
      <c r="J21" s="9">
        <f t="shared" ref="J21" si="12">SUM(J19:J20)</f>
        <v>-93502</v>
      </c>
      <c r="K21" s="10">
        <f t="shared" ref="K21" si="13">SUM(K19:K20)</f>
        <v>-93502</v>
      </c>
    </row>
    <row r="22" spans="1:11" x14ac:dyDescent="0.2">
      <c r="A22" s="7"/>
      <c r="B22" s="8"/>
      <c r="C22" s="9"/>
      <c r="D22" s="9"/>
      <c r="E22" s="9"/>
      <c r="F22" s="9"/>
      <c r="G22" s="9"/>
      <c r="H22" s="9"/>
      <c r="I22" s="9"/>
      <c r="J22" s="9"/>
      <c r="K22" s="10"/>
    </row>
    <row r="23" spans="1:11" x14ac:dyDescent="0.2">
      <c r="A23" s="7" t="s">
        <v>12</v>
      </c>
      <c r="B23" s="8"/>
      <c r="C23" s="9"/>
      <c r="D23" s="9"/>
      <c r="E23" s="12">
        <f>+E$11</f>
        <v>-12019</v>
      </c>
      <c r="F23" s="12">
        <f t="shared" ref="F23:K23" si="14">+F$11</f>
        <v>-24038</v>
      </c>
      <c r="G23" s="12">
        <f t="shared" si="14"/>
        <v>-36057</v>
      </c>
      <c r="H23" s="12">
        <f t="shared" si="14"/>
        <v>-48076</v>
      </c>
      <c r="I23" s="12">
        <f t="shared" si="14"/>
        <v>-60095</v>
      </c>
      <c r="J23" s="12">
        <f t="shared" si="14"/>
        <v>-72114</v>
      </c>
      <c r="K23" s="13">
        <f t="shared" si="14"/>
        <v>-84133</v>
      </c>
    </row>
    <row r="24" spans="1:11" ht="16.5" thickBot="1" x14ac:dyDescent="0.25">
      <c r="A24" s="11" t="s">
        <v>3</v>
      </c>
      <c r="B24" s="8"/>
      <c r="C24" s="9"/>
      <c r="D24" s="9"/>
      <c r="E24" s="9">
        <f>+E21+E23</f>
        <v>-24219</v>
      </c>
      <c r="F24" s="9">
        <f t="shared" ref="F24" si="15">+F21+F23</f>
        <v>-39488</v>
      </c>
      <c r="G24" s="9">
        <f t="shared" ref="G24" si="16">+G21+G23</f>
        <v>-71020</v>
      </c>
      <c r="H24" s="9">
        <f t="shared" ref="H24" si="17">+H21+H23</f>
        <v>-102552</v>
      </c>
      <c r="I24" s="9">
        <f t="shared" ref="I24" si="18">+I21+I23</f>
        <v>-134084</v>
      </c>
      <c r="J24" s="9">
        <f t="shared" ref="J24" si="19">+J21+J23</f>
        <v>-165616</v>
      </c>
      <c r="K24" s="10">
        <f t="shared" ref="K24" si="20">+K21+K23</f>
        <v>-177635</v>
      </c>
    </row>
    <row r="25" spans="1:11" ht="16.5" thickBot="1" x14ac:dyDescent="0.25">
      <c r="A25" s="14" t="str">
        <f>"Projections:  "&amp;A15</f>
        <v>Projections:  Hold the line:</v>
      </c>
      <c r="B25" s="15"/>
      <c r="C25" s="16">
        <f t="shared" ref="C25:K25" si="21">+C16+C24</f>
        <v>507914</v>
      </c>
      <c r="D25" s="16">
        <f t="shared" si="21"/>
        <v>536137</v>
      </c>
      <c r="E25" s="16">
        <f t="shared" si="21"/>
        <v>538724.85</v>
      </c>
      <c r="F25" s="16">
        <f t="shared" si="21"/>
        <v>551603.04249999998</v>
      </c>
      <c r="G25" s="16">
        <f t="shared" si="21"/>
        <v>549625.59462500003</v>
      </c>
      <c r="H25" s="16">
        <f t="shared" si="21"/>
        <v>549125.87435625005</v>
      </c>
      <c r="I25" s="16">
        <f t="shared" si="21"/>
        <v>550177.76807406254</v>
      </c>
      <c r="J25" s="16">
        <f t="shared" si="21"/>
        <v>552858.85647776572</v>
      </c>
      <c r="K25" s="17">
        <f t="shared" si="21"/>
        <v>576763.59930165403</v>
      </c>
    </row>
    <row r="26" spans="1:11" ht="15.75" thickBot="1" x14ac:dyDescent="0.25"/>
    <row r="27" spans="1:11" ht="32.25" thickBot="1" x14ac:dyDescent="0.25">
      <c r="A27" s="18" t="s">
        <v>6</v>
      </c>
      <c r="B27" s="19"/>
      <c r="C27" s="20" t="str">
        <f>+C$3</f>
        <v>2015 Actual</v>
      </c>
      <c r="D27" s="20" t="str">
        <f t="shared" ref="D27:K27" si="22">+D$3</f>
        <v>2016 Budget</v>
      </c>
      <c r="E27" s="20" t="str">
        <f t="shared" si="22"/>
        <v>2017 Projection</v>
      </c>
      <c r="F27" s="20" t="str">
        <f t="shared" si="22"/>
        <v>2018 Projection</v>
      </c>
      <c r="G27" s="20" t="str">
        <f t="shared" si="22"/>
        <v>2019 Projection</v>
      </c>
      <c r="H27" s="20" t="str">
        <f t="shared" si="22"/>
        <v>2020 Projection</v>
      </c>
      <c r="I27" s="20" t="str">
        <f t="shared" si="22"/>
        <v>2021 Projection</v>
      </c>
      <c r="J27" s="20" t="str">
        <f t="shared" si="22"/>
        <v>2022 Projection</v>
      </c>
      <c r="K27" s="21" t="str">
        <f t="shared" si="22"/>
        <v>2023 Projection</v>
      </c>
    </row>
    <row r="28" spans="1:11" ht="30" x14ac:dyDescent="0.2">
      <c r="A28" s="4" t="str">
        <f>+"Giving Income Grows at "&amp;B28*100&amp;"% 
(Starting 2017)"</f>
        <v>Giving Income Grows at 8% 
(Starting 2017)</v>
      </c>
      <c r="B28" s="30">
        <v>0.08</v>
      </c>
      <c r="C28" s="12">
        <f>+C16</f>
        <v>507914</v>
      </c>
      <c r="D28" s="12">
        <f>+D16</f>
        <v>536137</v>
      </c>
      <c r="E28" s="22">
        <f>+D28*(1+$B28)</f>
        <v>579027.96000000008</v>
      </c>
      <c r="F28" s="22">
        <f t="shared" ref="F28:K28" si="23">+E28*(1+$B28)</f>
        <v>625350.19680000015</v>
      </c>
      <c r="G28" s="22">
        <f t="shared" si="23"/>
        <v>675378.21254400024</v>
      </c>
      <c r="H28" s="22">
        <f t="shared" si="23"/>
        <v>729408.46954752028</v>
      </c>
      <c r="I28" s="22">
        <f t="shared" si="23"/>
        <v>787761.14711132192</v>
      </c>
      <c r="J28" s="22">
        <f t="shared" si="23"/>
        <v>850782.03888022772</v>
      </c>
      <c r="K28" s="23">
        <f t="shared" si="23"/>
        <v>918844.60199064598</v>
      </c>
    </row>
    <row r="29" spans="1:11" x14ac:dyDescent="0.2">
      <c r="A29" s="7"/>
      <c r="B29" s="8"/>
      <c r="C29" s="9"/>
      <c r="D29" s="9"/>
      <c r="E29" s="9"/>
      <c r="F29" s="9"/>
      <c r="G29" s="9"/>
      <c r="H29" s="9"/>
      <c r="I29" s="9"/>
      <c r="J29" s="9"/>
      <c r="K29" s="10"/>
    </row>
    <row r="30" spans="1:11" ht="15.75" x14ac:dyDescent="0.2">
      <c r="A30" s="11" t="s">
        <v>0</v>
      </c>
      <c r="B30" s="8"/>
      <c r="C30" s="9"/>
      <c r="D30" s="9"/>
      <c r="E30" s="9"/>
      <c r="F30" s="9"/>
      <c r="G30" s="9"/>
      <c r="H30" s="9"/>
      <c r="I30" s="9"/>
      <c r="J30" s="9"/>
      <c r="K30" s="10"/>
    </row>
    <row r="31" spans="1:11" x14ac:dyDescent="0.2">
      <c r="A31" s="7" t="s">
        <v>1</v>
      </c>
      <c r="B31" s="8"/>
      <c r="C31" s="9"/>
      <c r="D31" s="9"/>
      <c r="E31" s="12">
        <f>+E$7</f>
        <v>-12200</v>
      </c>
      <c r="F31" s="12">
        <f t="shared" ref="F31:K31" si="24">+F$7</f>
        <v>-18700</v>
      </c>
      <c r="G31" s="12">
        <f t="shared" si="24"/>
        <v>-57726</v>
      </c>
      <c r="H31" s="12">
        <f t="shared" si="24"/>
        <v>-96752</v>
      </c>
      <c r="I31" s="12">
        <f t="shared" si="24"/>
        <v>-135778</v>
      </c>
      <c r="J31" s="12">
        <f t="shared" si="24"/>
        <v>-174804</v>
      </c>
      <c r="K31" s="13">
        <f t="shared" si="24"/>
        <v>-174804</v>
      </c>
    </row>
    <row r="32" spans="1:11" x14ac:dyDescent="0.2">
      <c r="A32" s="7" t="s">
        <v>2</v>
      </c>
      <c r="B32" s="8"/>
      <c r="C32" s="9"/>
      <c r="D32" s="9"/>
      <c r="E32" s="12">
        <f>+E$8</f>
        <v>0</v>
      </c>
      <c r="F32" s="12">
        <f t="shared" ref="F32:K32" si="25">+F$8</f>
        <v>3250</v>
      </c>
      <c r="G32" s="12">
        <f t="shared" si="25"/>
        <v>22763</v>
      </c>
      <c r="H32" s="12">
        <f t="shared" si="25"/>
        <v>42276</v>
      </c>
      <c r="I32" s="12">
        <f t="shared" si="25"/>
        <v>61789</v>
      </c>
      <c r="J32" s="12">
        <f t="shared" si="25"/>
        <v>81302</v>
      </c>
      <c r="K32" s="13">
        <f t="shared" si="25"/>
        <v>81302</v>
      </c>
    </row>
    <row r="33" spans="1:11" x14ac:dyDescent="0.2">
      <c r="A33" s="7" t="s">
        <v>10</v>
      </c>
      <c r="B33" s="8"/>
      <c r="C33" s="9"/>
      <c r="D33" s="9"/>
      <c r="E33" s="9">
        <f>SUM(E31:E32)</f>
        <v>-12200</v>
      </c>
      <c r="F33" s="9">
        <f t="shared" ref="F33" si="26">SUM(F31:F32)</f>
        <v>-15450</v>
      </c>
      <c r="G33" s="9">
        <f t="shared" ref="G33" si="27">SUM(G31:G32)</f>
        <v>-34963</v>
      </c>
      <c r="H33" s="9">
        <f t="shared" ref="H33" si="28">SUM(H31:H32)</f>
        <v>-54476</v>
      </c>
      <c r="I33" s="9">
        <f t="shared" ref="I33" si="29">SUM(I31:I32)</f>
        <v>-73989</v>
      </c>
      <c r="J33" s="9">
        <f t="shared" ref="J33" si="30">SUM(J31:J32)</f>
        <v>-93502</v>
      </c>
      <c r="K33" s="10">
        <f t="shared" ref="K33" si="31">SUM(K31:K32)</f>
        <v>-93502</v>
      </c>
    </row>
    <row r="34" spans="1:11" x14ac:dyDescent="0.2">
      <c r="A34" s="7"/>
      <c r="B34" s="8"/>
      <c r="C34" s="9"/>
      <c r="D34" s="9"/>
      <c r="E34" s="9"/>
      <c r="F34" s="9"/>
      <c r="G34" s="9"/>
      <c r="H34" s="9"/>
      <c r="I34" s="9"/>
      <c r="J34" s="9"/>
      <c r="K34" s="10"/>
    </row>
    <row r="35" spans="1:11" x14ac:dyDescent="0.2">
      <c r="A35" s="7" t="s">
        <v>12</v>
      </c>
      <c r="B35" s="8"/>
      <c r="C35" s="9"/>
      <c r="D35" s="9"/>
      <c r="E35" s="12">
        <f>+E$11</f>
        <v>-12019</v>
      </c>
      <c r="F35" s="12">
        <f t="shared" ref="F35:K35" si="32">+F$11</f>
        <v>-24038</v>
      </c>
      <c r="G35" s="12">
        <f t="shared" si="32"/>
        <v>-36057</v>
      </c>
      <c r="H35" s="12">
        <f t="shared" si="32"/>
        <v>-48076</v>
      </c>
      <c r="I35" s="12">
        <f t="shared" si="32"/>
        <v>-60095</v>
      </c>
      <c r="J35" s="12">
        <f t="shared" si="32"/>
        <v>-72114</v>
      </c>
      <c r="K35" s="13">
        <f t="shared" si="32"/>
        <v>-84133</v>
      </c>
    </row>
    <row r="36" spans="1:11" ht="16.5" thickBot="1" x14ac:dyDescent="0.25">
      <c r="A36" s="11" t="s">
        <v>3</v>
      </c>
      <c r="B36" s="8"/>
      <c r="C36" s="9"/>
      <c r="D36" s="9"/>
      <c r="E36" s="9">
        <f>+E33+E35</f>
        <v>-24219</v>
      </c>
      <c r="F36" s="9">
        <f t="shared" ref="F36" si="33">+F33+F35</f>
        <v>-39488</v>
      </c>
      <c r="G36" s="9">
        <f t="shared" ref="G36" si="34">+G33+G35</f>
        <v>-71020</v>
      </c>
      <c r="H36" s="9">
        <f t="shared" ref="H36" si="35">+H33+H35</f>
        <v>-102552</v>
      </c>
      <c r="I36" s="9">
        <f t="shared" ref="I36" si="36">+I33+I35</f>
        <v>-134084</v>
      </c>
      <c r="J36" s="9">
        <f t="shared" ref="J36" si="37">+J33+J35</f>
        <v>-165616</v>
      </c>
      <c r="K36" s="10">
        <f t="shared" ref="K36" si="38">+K33+K35</f>
        <v>-177635</v>
      </c>
    </row>
    <row r="37" spans="1:11" ht="16.5" thickBot="1" x14ac:dyDescent="0.25">
      <c r="A37" s="14" t="str">
        <f>"Projections:  "&amp;A27</f>
        <v>Projections:  Grow:</v>
      </c>
      <c r="B37" s="15"/>
      <c r="C37" s="16">
        <f t="shared" ref="C37:K37" si="39">+C28+C36</f>
        <v>507914</v>
      </c>
      <c r="D37" s="16">
        <f t="shared" si="39"/>
        <v>536137</v>
      </c>
      <c r="E37" s="16">
        <f t="shared" si="39"/>
        <v>554808.96000000008</v>
      </c>
      <c r="F37" s="16">
        <f t="shared" si="39"/>
        <v>585862.19680000015</v>
      </c>
      <c r="G37" s="16">
        <f t="shared" si="39"/>
        <v>604358.21254400024</v>
      </c>
      <c r="H37" s="16">
        <f t="shared" si="39"/>
        <v>626856.46954752028</v>
      </c>
      <c r="I37" s="16">
        <f t="shared" si="39"/>
        <v>653677.14711132192</v>
      </c>
      <c r="J37" s="16">
        <f t="shared" si="39"/>
        <v>685166.03888022772</v>
      </c>
      <c r="K37" s="17">
        <f t="shared" si="39"/>
        <v>741209.60199064598</v>
      </c>
    </row>
  </sheetData>
  <mergeCells count="2">
    <mergeCell ref="A3:B3"/>
    <mergeCell ref="A1:K1"/>
  </mergeCells>
  <printOptions horizontalCentered="1" verticalCentered="1"/>
  <pageMargins left="0" right="0" top="0.25" bottom="0.2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showGridLines="0" workbookViewId="0">
      <selection activeCell="J57" sqref="J57"/>
    </sheetView>
  </sheetViews>
  <sheetFormatPr defaultRowHeight="15" x14ac:dyDescent="0.2"/>
  <cols>
    <col min="1" max="1" width="54.88671875" customWidth="1"/>
    <col min="9" max="9" width="2" customWidth="1"/>
    <col min="10" max="10" width="45" customWidth="1"/>
  </cols>
  <sheetData>
    <row r="2" spans="1:10" ht="15.75" thickBot="1" x14ac:dyDescent="0.25"/>
    <row r="3" spans="1:10" ht="16.5" thickBot="1" x14ac:dyDescent="0.3">
      <c r="A3" s="38" t="s">
        <v>22</v>
      </c>
      <c r="B3" s="39">
        <v>2017</v>
      </c>
      <c r="C3" s="39">
        <v>2018</v>
      </c>
      <c r="D3" s="39">
        <v>2019</v>
      </c>
      <c r="E3" s="39">
        <v>2020</v>
      </c>
      <c r="F3" s="39">
        <v>2021</v>
      </c>
      <c r="G3" s="39">
        <v>2022</v>
      </c>
      <c r="H3" s="40">
        <v>2023</v>
      </c>
      <c r="I3" s="62"/>
      <c r="J3" s="40" t="s">
        <v>25</v>
      </c>
    </row>
    <row r="4" spans="1:10" x14ac:dyDescent="0.2">
      <c r="A4" s="41" t="s">
        <v>27</v>
      </c>
      <c r="B4" s="33">
        <v>-12200</v>
      </c>
      <c r="C4" s="34">
        <f>+B4</f>
        <v>-12200</v>
      </c>
      <c r="D4" s="34">
        <f t="shared" ref="D4:H4" si="0">+C4</f>
        <v>-12200</v>
      </c>
      <c r="E4" s="34">
        <f t="shared" si="0"/>
        <v>-12200</v>
      </c>
      <c r="F4" s="34">
        <f t="shared" si="0"/>
        <v>-12200</v>
      </c>
      <c r="G4" s="34">
        <f t="shared" si="0"/>
        <v>-12200</v>
      </c>
      <c r="H4" s="42">
        <f t="shared" si="0"/>
        <v>-12200</v>
      </c>
      <c r="I4" s="70"/>
      <c r="J4" s="78" t="s">
        <v>26</v>
      </c>
    </row>
    <row r="5" spans="1:10" x14ac:dyDescent="0.2">
      <c r="A5" s="43" t="s">
        <v>28</v>
      </c>
      <c r="B5" s="35"/>
      <c r="C5" s="35">
        <v>-6500</v>
      </c>
      <c r="D5" s="36">
        <f>+C5</f>
        <v>-6500</v>
      </c>
      <c r="E5" s="36">
        <f t="shared" ref="E5:H6" si="1">+D5</f>
        <v>-6500</v>
      </c>
      <c r="F5" s="36">
        <f t="shared" si="1"/>
        <v>-6500</v>
      </c>
      <c r="G5" s="36">
        <f t="shared" si="1"/>
        <v>-6500</v>
      </c>
      <c r="H5" s="44">
        <f t="shared" si="1"/>
        <v>-6500</v>
      </c>
      <c r="I5" s="69"/>
      <c r="J5" s="79"/>
    </row>
    <row r="6" spans="1:10" x14ac:dyDescent="0.2">
      <c r="A6" s="45" t="s">
        <v>31</v>
      </c>
      <c r="B6" s="46"/>
      <c r="C6" s="26">
        <f>-C5*0.5</f>
        <v>3250</v>
      </c>
      <c r="D6" s="31">
        <f>+C6</f>
        <v>3250</v>
      </c>
      <c r="E6" s="31">
        <f t="shared" si="1"/>
        <v>3250</v>
      </c>
      <c r="F6" s="31">
        <f t="shared" si="1"/>
        <v>3250</v>
      </c>
      <c r="G6" s="31">
        <f t="shared" si="1"/>
        <v>3250</v>
      </c>
      <c r="H6" s="47">
        <f t="shared" si="1"/>
        <v>3250</v>
      </c>
      <c r="I6" s="68"/>
      <c r="J6" s="65"/>
    </row>
    <row r="7" spans="1:10" x14ac:dyDescent="0.2">
      <c r="A7" s="43" t="s">
        <v>30</v>
      </c>
      <c r="B7" s="48"/>
      <c r="C7" s="35"/>
      <c r="D7" s="35">
        <f>-156104/4</f>
        <v>-39026</v>
      </c>
      <c r="E7" s="36">
        <f>+D7</f>
        <v>-39026</v>
      </c>
      <c r="F7" s="36">
        <f t="shared" ref="F7:H8" si="2">+E7</f>
        <v>-39026</v>
      </c>
      <c r="G7" s="36">
        <f t="shared" si="2"/>
        <v>-39026</v>
      </c>
      <c r="H7" s="44">
        <f t="shared" si="2"/>
        <v>-39026</v>
      </c>
      <c r="I7" s="69"/>
      <c r="J7" s="79" t="s">
        <v>13</v>
      </c>
    </row>
    <row r="8" spans="1:10" x14ac:dyDescent="0.2">
      <c r="A8" s="43"/>
      <c r="B8" s="48"/>
      <c r="C8" s="35"/>
      <c r="D8" s="35"/>
      <c r="E8" s="35">
        <f>-156104/4</f>
        <v>-39026</v>
      </c>
      <c r="F8" s="36">
        <f t="shared" si="2"/>
        <v>-39026</v>
      </c>
      <c r="G8" s="36">
        <f t="shared" si="2"/>
        <v>-39026</v>
      </c>
      <c r="H8" s="44">
        <f t="shared" si="2"/>
        <v>-39026</v>
      </c>
      <c r="I8" s="69"/>
      <c r="J8" s="79"/>
    </row>
    <row r="9" spans="1:10" x14ac:dyDescent="0.2">
      <c r="A9" s="43"/>
      <c r="B9" s="48"/>
      <c r="C9" s="35"/>
      <c r="D9" s="35"/>
      <c r="E9" s="36"/>
      <c r="F9" s="35">
        <f>-156104/4</f>
        <v>-39026</v>
      </c>
      <c r="G9" s="36">
        <f t="shared" ref="G9:H9" si="3">+F9</f>
        <v>-39026</v>
      </c>
      <c r="H9" s="44">
        <f t="shared" si="3"/>
        <v>-39026</v>
      </c>
      <c r="I9" s="69"/>
      <c r="J9" s="79"/>
    </row>
    <row r="10" spans="1:10" x14ac:dyDescent="0.2">
      <c r="A10" s="43"/>
      <c r="B10" s="48"/>
      <c r="C10" s="35"/>
      <c r="D10" s="35"/>
      <c r="E10" s="36"/>
      <c r="F10" s="36"/>
      <c r="G10" s="35">
        <f>-156104/4</f>
        <v>-39026</v>
      </c>
      <c r="H10" s="44">
        <f t="shared" ref="H10" si="4">+G10</f>
        <v>-39026</v>
      </c>
      <c r="I10" s="69"/>
      <c r="J10" s="79"/>
    </row>
    <row r="11" spans="1:10" x14ac:dyDescent="0.2">
      <c r="A11" s="45" t="s">
        <v>31</v>
      </c>
      <c r="B11" s="46"/>
      <c r="C11" s="46"/>
      <c r="D11" s="26">
        <f>-D7*0.5</f>
        <v>19513</v>
      </c>
      <c r="E11" s="31">
        <f t="shared" ref="E11:H14" si="5">+D11</f>
        <v>19513</v>
      </c>
      <c r="F11" s="31">
        <f t="shared" si="5"/>
        <v>19513</v>
      </c>
      <c r="G11" s="31">
        <f t="shared" si="5"/>
        <v>19513</v>
      </c>
      <c r="H11" s="47">
        <f t="shared" si="5"/>
        <v>19513</v>
      </c>
      <c r="I11" s="45"/>
      <c r="J11" s="65"/>
    </row>
    <row r="12" spans="1:10" x14ac:dyDescent="0.2">
      <c r="A12" s="45"/>
      <c r="B12" s="46"/>
      <c r="C12" s="46"/>
      <c r="D12" s="26"/>
      <c r="E12" s="26">
        <f>-E8*0.5</f>
        <v>19513</v>
      </c>
      <c r="F12" s="31">
        <f t="shared" si="5"/>
        <v>19513</v>
      </c>
      <c r="G12" s="31">
        <f t="shared" si="5"/>
        <v>19513</v>
      </c>
      <c r="H12" s="47">
        <f t="shared" si="5"/>
        <v>19513</v>
      </c>
      <c r="I12" s="45"/>
      <c r="J12" s="65"/>
    </row>
    <row r="13" spans="1:10" x14ac:dyDescent="0.2">
      <c r="A13" s="45"/>
      <c r="B13" s="46"/>
      <c r="C13" s="46"/>
      <c r="D13" s="26"/>
      <c r="E13" s="31"/>
      <c r="F13" s="26">
        <f>-F9*0.5</f>
        <v>19513</v>
      </c>
      <c r="G13" s="31">
        <f t="shared" si="5"/>
        <v>19513</v>
      </c>
      <c r="H13" s="47">
        <f t="shared" si="5"/>
        <v>19513</v>
      </c>
      <c r="I13" s="45"/>
      <c r="J13" s="65"/>
    </row>
    <row r="14" spans="1:10" x14ac:dyDescent="0.2">
      <c r="A14" s="45"/>
      <c r="B14" s="46"/>
      <c r="C14" s="46"/>
      <c r="D14" s="26"/>
      <c r="E14" s="31"/>
      <c r="F14" s="31"/>
      <c r="G14" s="26">
        <f>-G10*0.5</f>
        <v>19513</v>
      </c>
      <c r="H14" s="47">
        <f t="shared" si="5"/>
        <v>19513</v>
      </c>
      <c r="I14" s="45"/>
      <c r="J14" s="65"/>
    </row>
    <row r="15" spans="1:10" x14ac:dyDescent="0.2">
      <c r="A15" s="49" t="s">
        <v>32</v>
      </c>
      <c r="B15" s="37">
        <f>-84133/7</f>
        <v>-12019</v>
      </c>
      <c r="C15" s="50">
        <f>+B15</f>
        <v>-12019</v>
      </c>
      <c r="D15" s="50">
        <f t="shared" ref="D15:H20" si="6">+C15</f>
        <v>-12019</v>
      </c>
      <c r="E15" s="50">
        <f t="shared" si="6"/>
        <v>-12019</v>
      </c>
      <c r="F15" s="50">
        <f t="shared" si="6"/>
        <v>-12019</v>
      </c>
      <c r="G15" s="50">
        <f t="shared" si="6"/>
        <v>-12019</v>
      </c>
      <c r="H15" s="51">
        <f t="shared" si="6"/>
        <v>-12019</v>
      </c>
      <c r="I15" s="52"/>
      <c r="J15" s="80" t="s">
        <v>33</v>
      </c>
    </row>
    <row r="16" spans="1:10" x14ac:dyDescent="0.2">
      <c r="A16" s="52"/>
      <c r="B16" s="53"/>
      <c r="C16" s="37">
        <f>-84133/7</f>
        <v>-12019</v>
      </c>
      <c r="D16" s="50">
        <f t="shared" si="6"/>
        <v>-12019</v>
      </c>
      <c r="E16" s="50">
        <f t="shared" si="6"/>
        <v>-12019</v>
      </c>
      <c r="F16" s="50">
        <f t="shared" si="6"/>
        <v>-12019</v>
      </c>
      <c r="G16" s="50">
        <f t="shared" si="6"/>
        <v>-12019</v>
      </c>
      <c r="H16" s="51">
        <f t="shared" si="6"/>
        <v>-12019</v>
      </c>
      <c r="I16" s="52"/>
      <c r="J16" s="80"/>
    </row>
    <row r="17" spans="1:10" x14ac:dyDescent="0.2">
      <c r="A17" s="52"/>
      <c r="B17" s="53"/>
      <c r="C17" s="53"/>
      <c r="D17" s="37">
        <f>-84133/7</f>
        <v>-12019</v>
      </c>
      <c r="E17" s="50">
        <f t="shared" si="6"/>
        <v>-12019</v>
      </c>
      <c r="F17" s="50">
        <f t="shared" si="6"/>
        <v>-12019</v>
      </c>
      <c r="G17" s="50">
        <f t="shared" si="6"/>
        <v>-12019</v>
      </c>
      <c r="H17" s="51">
        <f t="shared" si="6"/>
        <v>-12019</v>
      </c>
      <c r="I17" s="52"/>
      <c r="J17" s="80"/>
    </row>
    <row r="18" spans="1:10" x14ac:dyDescent="0.2">
      <c r="A18" s="52"/>
      <c r="B18" s="53"/>
      <c r="C18" s="53"/>
      <c r="D18" s="53"/>
      <c r="E18" s="37">
        <f>-84133/7</f>
        <v>-12019</v>
      </c>
      <c r="F18" s="50">
        <f t="shared" si="6"/>
        <v>-12019</v>
      </c>
      <c r="G18" s="50">
        <f t="shared" si="6"/>
        <v>-12019</v>
      </c>
      <c r="H18" s="51">
        <f t="shared" si="6"/>
        <v>-12019</v>
      </c>
      <c r="I18" s="52"/>
      <c r="J18" s="80"/>
    </row>
    <row r="19" spans="1:10" x14ac:dyDescent="0.2">
      <c r="A19" s="52"/>
      <c r="B19" s="53"/>
      <c r="C19" s="53"/>
      <c r="D19" s="53"/>
      <c r="E19" s="53"/>
      <c r="F19" s="37">
        <f>-84133/7</f>
        <v>-12019</v>
      </c>
      <c r="G19" s="50">
        <f t="shared" si="6"/>
        <v>-12019</v>
      </c>
      <c r="H19" s="51">
        <f t="shared" si="6"/>
        <v>-12019</v>
      </c>
      <c r="I19" s="52"/>
      <c r="J19" s="80"/>
    </row>
    <row r="20" spans="1:10" x14ac:dyDescent="0.2">
      <c r="A20" s="52"/>
      <c r="B20" s="53"/>
      <c r="C20" s="53"/>
      <c r="D20" s="53"/>
      <c r="E20" s="53"/>
      <c r="F20" s="53"/>
      <c r="G20" s="37">
        <f>-84133/7</f>
        <v>-12019</v>
      </c>
      <c r="H20" s="51">
        <f t="shared" si="6"/>
        <v>-12019</v>
      </c>
      <c r="I20" s="52"/>
      <c r="J20" s="80"/>
    </row>
    <row r="21" spans="1:10" ht="15.75" thickBot="1" x14ac:dyDescent="0.25">
      <c r="A21" s="52"/>
      <c r="B21" s="53"/>
      <c r="C21" s="53"/>
      <c r="D21" s="53"/>
      <c r="E21" s="53"/>
      <c r="F21" s="53"/>
      <c r="G21" s="53"/>
      <c r="H21" s="54">
        <f>-84133/7</f>
        <v>-12019</v>
      </c>
      <c r="I21" s="57"/>
      <c r="J21" s="81"/>
    </row>
    <row r="22" spans="1:10" x14ac:dyDescent="0.2">
      <c r="A22" s="41" t="s">
        <v>24</v>
      </c>
      <c r="B22" s="60">
        <f>+B4+B5+SUM(B7:B10)</f>
        <v>-12200</v>
      </c>
      <c r="C22" s="60">
        <f t="shared" ref="C22:H22" si="7">+C4+C5+SUM(C7:C10)</f>
        <v>-18700</v>
      </c>
      <c r="D22" s="60">
        <f t="shared" si="7"/>
        <v>-57726</v>
      </c>
      <c r="E22" s="60">
        <f t="shared" si="7"/>
        <v>-96752</v>
      </c>
      <c r="F22" s="60">
        <f t="shared" si="7"/>
        <v>-135778</v>
      </c>
      <c r="G22" s="60">
        <f t="shared" si="7"/>
        <v>-174804</v>
      </c>
      <c r="H22" s="61">
        <f t="shared" si="7"/>
        <v>-174804</v>
      </c>
      <c r="I22" s="63"/>
      <c r="J22" s="64"/>
    </row>
    <row r="23" spans="1:10" x14ac:dyDescent="0.2">
      <c r="A23" s="45" t="s">
        <v>21</v>
      </c>
      <c r="B23" s="55">
        <f>+B6+SUM(B11:B14)</f>
        <v>0</v>
      </c>
      <c r="C23" s="55">
        <f t="shared" ref="C23:H23" si="8">+C6+SUM(C11:C14)</f>
        <v>3250</v>
      </c>
      <c r="D23" s="55">
        <f t="shared" si="8"/>
        <v>22763</v>
      </c>
      <c r="E23" s="55">
        <f t="shared" si="8"/>
        <v>42276</v>
      </c>
      <c r="F23" s="55">
        <f t="shared" si="8"/>
        <v>61789</v>
      </c>
      <c r="G23" s="55">
        <f t="shared" si="8"/>
        <v>81302</v>
      </c>
      <c r="H23" s="56">
        <f t="shared" si="8"/>
        <v>81302</v>
      </c>
      <c r="I23" s="45"/>
      <c r="J23" s="65"/>
    </row>
    <row r="24" spans="1:10" ht="15.75" thickBot="1" x14ac:dyDescent="0.25">
      <c r="A24" s="57" t="s">
        <v>23</v>
      </c>
      <c r="B24" s="58">
        <f>SUM(B15:B21)</f>
        <v>-12019</v>
      </c>
      <c r="C24" s="58">
        <f t="shared" ref="C24:H24" si="9">SUM(C15:C21)</f>
        <v>-24038</v>
      </c>
      <c r="D24" s="58">
        <f t="shared" si="9"/>
        <v>-36057</v>
      </c>
      <c r="E24" s="58">
        <f t="shared" si="9"/>
        <v>-48076</v>
      </c>
      <c r="F24" s="58">
        <f t="shared" si="9"/>
        <v>-60095</v>
      </c>
      <c r="G24" s="58">
        <f t="shared" si="9"/>
        <v>-72114</v>
      </c>
      <c r="H24" s="59">
        <f t="shared" si="9"/>
        <v>-84133</v>
      </c>
      <c r="I24" s="66"/>
      <c r="J24" s="67"/>
    </row>
    <row r="25" spans="1:10" x14ac:dyDescent="0.2">
      <c r="D25" s="32"/>
    </row>
  </sheetData>
  <mergeCells count="3">
    <mergeCell ref="J4:J5"/>
    <mergeCell ref="J7:J10"/>
    <mergeCell ref="J15:J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opLeftCell="A28" workbookViewId="0">
      <selection activeCell="J57" sqref="J57"/>
    </sheetView>
  </sheetViews>
  <sheetFormatPr defaultRowHeight="15" x14ac:dyDescent="0.2"/>
  <cols>
    <col min="1" max="1" width="26.21875" style="1" customWidth="1"/>
    <col min="2" max="2" width="5" style="1" customWidth="1"/>
    <col min="3" max="3" width="10.33203125" style="1" customWidth="1"/>
    <col min="4" max="11" width="10.77734375" style="1" customWidth="1"/>
    <col min="12" max="16384" width="8.88671875" style="1"/>
  </cols>
  <sheetData>
    <row r="1" spans="1:11" ht="45" customHeight="1" x14ac:dyDescent="0.2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thickBot="1" x14ac:dyDescent="0.25"/>
    <row r="3" spans="1:11" ht="32.25" customHeight="1" thickBot="1" x14ac:dyDescent="0.25">
      <c r="A3" s="76" t="s">
        <v>4</v>
      </c>
      <c r="B3" s="77"/>
      <c r="C3" s="2" t="s">
        <v>8</v>
      </c>
      <c r="D3" s="2" t="s">
        <v>7</v>
      </c>
      <c r="E3" s="2" t="s">
        <v>9</v>
      </c>
      <c r="F3" s="2" t="s">
        <v>9</v>
      </c>
      <c r="G3" s="2" t="s">
        <v>9</v>
      </c>
      <c r="H3" s="2" t="s">
        <v>9</v>
      </c>
      <c r="I3" s="2" t="s">
        <v>9</v>
      </c>
      <c r="J3" s="2" t="s">
        <v>9</v>
      </c>
      <c r="K3" s="3" t="s">
        <v>9</v>
      </c>
    </row>
    <row r="4" spans="1:11" ht="30" x14ac:dyDescent="0.2">
      <c r="A4" s="4" t="str">
        <f>+"Giving Income Grows at "&amp;B4*100&amp;"% 
(Starting 2017)"</f>
        <v>Giving Income Grows at 1% 
(Starting 2017)</v>
      </c>
      <c r="B4" s="24">
        <v>0.01</v>
      </c>
      <c r="C4" s="25">
        <v>507914</v>
      </c>
      <c r="D4" s="25">
        <v>536137</v>
      </c>
      <c r="E4" s="5">
        <f>+D4*(1+$B4)</f>
        <v>541498.37</v>
      </c>
      <c r="F4" s="5">
        <f t="shared" ref="F4:K4" si="0">+E4*(1+$B4)</f>
        <v>546913.35369999998</v>
      </c>
      <c r="G4" s="5">
        <f t="shared" si="0"/>
        <v>552382.48723700002</v>
      </c>
      <c r="H4" s="5">
        <f t="shared" si="0"/>
        <v>557906.31210937002</v>
      </c>
      <c r="I4" s="5">
        <f t="shared" si="0"/>
        <v>563485.37523046369</v>
      </c>
      <c r="J4" s="5">
        <f t="shared" si="0"/>
        <v>569120.22898276837</v>
      </c>
      <c r="K4" s="6">
        <f t="shared" si="0"/>
        <v>574811.431272596</v>
      </c>
    </row>
    <row r="5" spans="1:11" x14ac:dyDescent="0.2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5.75" x14ac:dyDescent="0.2">
      <c r="A6" s="11" t="s">
        <v>0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x14ac:dyDescent="0.2">
      <c r="A7" s="7" t="s">
        <v>1</v>
      </c>
      <c r="B7" s="8"/>
      <c r="C7" s="9"/>
      <c r="D7" s="9"/>
      <c r="E7" s="26">
        <v>-12200</v>
      </c>
      <c r="F7" s="26">
        <v>-18700</v>
      </c>
      <c r="G7" s="26">
        <v>-57520</v>
      </c>
      <c r="H7" s="26">
        <v>-96752</v>
      </c>
      <c r="I7" s="26">
        <v>-135728</v>
      </c>
      <c r="J7" s="26">
        <v>-174804</v>
      </c>
      <c r="K7" s="27">
        <v>-174804</v>
      </c>
    </row>
    <row r="8" spans="1:11" x14ac:dyDescent="0.2">
      <c r="A8" s="7" t="s">
        <v>2</v>
      </c>
      <c r="B8" s="8"/>
      <c r="C8" s="9"/>
      <c r="D8" s="9"/>
      <c r="E8" s="28"/>
      <c r="F8" s="28">
        <v>3250</v>
      </c>
      <c r="G8" s="28">
        <v>22763</v>
      </c>
      <c r="H8" s="28">
        <v>42276</v>
      </c>
      <c r="I8" s="28">
        <v>61764</v>
      </c>
      <c r="J8" s="28">
        <v>81302</v>
      </c>
      <c r="K8" s="29">
        <v>81302</v>
      </c>
    </row>
    <row r="9" spans="1:11" x14ac:dyDescent="0.2">
      <c r="A9" s="7" t="s">
        <v>10</v>
      </c>
      <c r="B9" s="8"/>
      <c r="C9" s="9"/>
      <c r="D9" s="9"/>
      <c r="E9" s="9">
        <f>SUM(E7:E8)</f>
        <v>-12200</v>
      </c>
      <c r="F9" s="9">
        <f t="shared" ref="F9:K9" si="1">SUM(F7:F8)</f>
        <v>-15450</v>
      </c>
      <c r="G9" s="9">
        <f t="shared" si="1"/>
        <v>-34757</v>
      </c>
      <c r="H9" s="9">
        <f t="shared" si="1"/>
        <v>-54476</v>
      </c>
      <c r="I9" s="9">
        <f t="shared" si="1"/>
        <v>-73964</v>
      </c>
      <c r="J9" s="9">
        <f t="shared" si="1"/>
        <v>-93502</v>
      </c>
      <c r="K9" s="10">
        <f t="shared" si="1"/>
        <v>-93502</v>
      </c>
    </row>
    <row r="10" spans="1:11" x14ac:dyDescent="0.2">
      <c r="A10" s="7"/>
      <c r="B10" s="8"/>
      <c r="C10" s="9"/>
      <c r="D10" s="9"/>
      <c r="E10" s="9"/>
      <c r="F10" s="9"/>
      <c r="G10" s="9"/>
      <c r="H10" s="9"/>
      <c r="I10" s="9"/>
      <c r="J10" s="9"/>
      <c r="K10" s="10"/>
    </row>
    <row r="11" spans="1:11" x14ac:dyDescent="0.2">
      <c r="A11" s="7" t="s">
        <v>12</v>
      </c>
      <c r="B11" s="8"/>
      <c r="C11" s="9"/>
      <c r="D11" s="9"/>
      <c r="E11" s="26">
        <v>-12019</v>
      </c>
      <c r="F11" s="12">
        <f>+$E11*2</f>
        <v>-24038</v>
      </c>
      <c r="G11" s="12">
        <f>+$E11*3</f>
        <v>-36057</v>
      </c>
      <c r="H11" s="12">
        <f>+$E11*4</f>
        <v>-48076</v>
      </c>
      <c r="I11" s="12">
        <f>+$E11*5</f>
        <v>-60095</v>
      </c>
      <c r="J11" s="12">
        <f>+$E11*6</f>
        <v>-72114</v>
      </c>
      <c r="K11" s="13">
        <f>+$E11*7</f>
        <v>-84133</v>
      </c>
    </row>
    <row r="12" spans="1:11" ht="16.5" thickBot="1" x14ac:dyDescent="0.25">
      <c r="A12" s="11" t="s">
        <v>3</v>
      </c>
      <c r="B12" s="8"/>
      <c r="C12" s="9"/>
      <c r="D12" s="9"/>
      <c r="E12" s="9">
        <f>+E9+E11</f>
        <v>-24219</v>
      </c>
      <c r="F12" s="9">
        <f t="shared" ref="F12:K12" si="2">+F9+F11</f>
        <v>-39488</v>
      </c>
      <c r="G12" s="9">
        <f t="shared" si="2"/>
        <v>-70814</v>
      </c>
      <c r="H12" s="9">
        <f t="shared" si="2"/>
        <v>-102552</v>
      </c>
      <c r="I12" s="9">
        <f t="shared" si="2"/>
        <v>-134059</v>
      </c>
      <c r="J12" s="9">
        <f t="shared" si="2"/>
        <v>-165616</v>
      </c>
      <c r="K12" s="10">
        <f t="shared" si="2"/>
        <v>-177635</v>
      </c>
    </row>
    <row r="13" spans="1:11" ht="16.5" thickBot="1" x14ac:dyDescent="0.25">
      <c r="A13" s="14" t="str">
        <f>"Projections:  "&amp;A3</f>
        <v>Projections:  Slow Slide:</v>
      </c>
      <c r="B13" s="15"/>
      <c r="C13" s="16">
        <f t="shared" ref="C13:K13" si="3">+C4+C12</f>
        <v>507914</v>
      </c>
      <c r="D13" s="16">
        <f t="shared" si="3"/>
        <v>536137</v>
      </c>
      <c r="E13" s="16">
        <f t="shared" si="3"/>
        <v>517279.37</v>
      </c>
      <c r="F13" s="16">
        <f t="shared" si="3"/>
        <v>507425.35369999998</v>
      </c>
      <c r="G13" s="16">
        <f t="shared" si="3"/>
        <v>481568.48723700002</v>
      </c>
      <c r="H13" s="16">
        <f t="shared" si="3"/>
        <v>455354.31210937002</v>
      </c>
      <c r="I13" s="16">
        <f t="shared" si="3"/>
        <v>429426.37523046369</v>
      </c>
      <c r="J13" s="16">
        <f t="shared" si="3"/>
        <v>403504.22898276837</v>
      </c>
      <c r="K13" s="17">
        <f t="shared" si="3"/>
        <v>397176.431272596</v>
      </c>
    </row>
    <row r="14" spans="1:11" ht="36" customHeight="1" thickBot="1" x14ac:dyDescent="0.25"/>
    <row r="15" spans="1:11" ht="32.25" thickBot="1" x14ac:dyDescent="0.25">
      <c r="A15" s="18" t="s">
        <v>5</v>
      </c>
      <c r="B15" s="19"/>
      <c r="C15" s="20" t="s">
        <v>8</v>
      </c>
      <c r="D15" s="20" t="s">
        <v>7</v>
      </c>
      <c r="E15" s="20" t="s">
        <v>9</v>
      </c>
      <c r="F15" s="20" t="s">
        <v>9</v>
      </c>
      <c r="G15" s="20" t="s">
        <v>9</v>
      </c>
      <c r="H15" s="20" t="s">
        <v>9</v>
      </c>
      <c r="I15" s="20" t="s">
        <v>9</v>
      </c>
      <c r="J15" s="20" t="s">
        <v>9</v>
      </c>
      <c r="K15" s="21" t="s">
        <v>9</v>
      </c>
    </row>
    <row r="16" spans="1:11" ht="30" x14ac:dyDescent="0.2">
      <c r="A16" s="4" t="str">
        <f>+"Giving Income Grows at "&amp;B16*100&amp;"% 
(Starting 2017)"</f>
        <v>Giving Income Grows at 5% 
(Starting 2017)</v>
      </c>
      <c r="B16" s="30">
        <v>0.05</v>
      </c>
      <c r="C16" s="12">
        <f>+C4</f>
        <v>507914</v>
      </c>
      <c r="D16" s="12">
        <f>+D4</f>
        <v>536137</v>
      </c>
      <c r="E16" s="22">
        <f>+D16*(1+$B16)</f>
        <v>562943.85</v>
      </c>
      <c r="F16" s="22">
        <f t="shared" ref="F16:K16" si="4">+E16*(1+$B16)</f>
        <v>591091.04249999998</v>
      </c>
      <c r="G16" s="22">
        <f t="shared" si="4"/>
        <v>620645.59462500003</v>
      </c>
      <c r="H16" s="22">
        <f t="shared" si="4"/>
        <v>651677.87435625005</v>
      </c>
      <c r="I16" s="22">
        <f t="shared" si="4"/>
        <v>684261.76807406254</v>
      </c>
      <c r="J16" s="22">
        <f t="shared" si="4"/>
        <v>718474.85647776572</v>
      </c>
      <c r="K16" s="23">
        <f t="shared" si="4"/>
        <v>754398.59930165403</v>
      </c>
    </row>
    <row r="17" spans="1:11" x14ac:dyDescent="0.2">
      <c r="A17" s="7"/>
      <c r="B17" s="8"/>
      <c r="C17" s="9"/>
      <c r="D17" s="9"/>
      <c r="E17" s="9"/>
      <c r="F17" s="9"/>
      <c r="G17" s="9"/>
      <c r="H17" s="9"/>
      <c r="I17" s="9"/>
      <c r="J17" s="9"/>
      <c r="K17" s="10"/>
    </row>
    <row r="18" spans="1:11" ht="15.75" x14ac:dyDescent="0.2">
      <c r="A18" s="11" t="s">
        <v>0</v>
      </c>
      <c r="B18" s="8"/>
      <c r="C18" s="9"/>
      <c r="D18" s="9"/>
      <c r="E18" s="9"/>
      <c r="F18" s="9"/>
      <c r="G18" s="9"/>
      <c r="H18" s="9"/>
      <c r="I18" s="9"/>
      <c r="J18" s="9"/>
      <c r="K18" s="10"/>
    </row>
    <row r="19" spans="1:11" x14ac:dyDescent="0.2">
      <c r="A19" s="7" t="s">
        <v>1</v>
      </c>
      <c r="B19" s="8"/>
      <c r="C19" s="9"/>
      <c r="D19" s="9"/>
      <c r="E19" s="12">
        <f>+E$7</f>
        <v>-12200</v>
      </c>
      <c r="F19" s="12">
        <f t="shared" ref="F19:K19" si="5">+F$7</f>
        <v>-18700</v>
      </c>
      <c r="G19" s="12">
        <f t="shared" si="5"/>
        <v>-57520</v>
      </c>
      <c r="H19" s="12">
        <f t="shared" si="5"/>
        <v>-96752</v>
      </c>
      <c r="I19" s="12">
        <f t="shared" si="5"/>
        <v>-135728</v>
      </c>
      <c r="J19" s="12">
        <f t="shared" si="5"/>
        <v>-174804</v>
      </c>
      <c r="K19" s="13">
        <f t="shared" si="5"/>
        <v>-174804</v>
      </c>
    </row>
    <row r="20" spans="1:11" x14ac:dyDescent="0.2">
      <c r="A20" s="7" t="s">
        <v>2</v>
      </c>
      <c r="B20" s="8"/>
      <c r="C20" s="9"/>
      <c r="D20" s="9"/>
      <c r="E20" s="12">
        <f>+E$8</f>
        <v>0</v>
      </c>
      <c r="F20" s="12">
        <f t="shared" ref="F20:K20" si="6">+F$8</f>
        <v>3250</v>
      </c>
      <c r="G20" s="12">
        <f t="shared" si="6"/>
        <v>22763</v>
      </c>
      <c r="H20" s="12">
        <f t="shared" si="6"/>
        <v>42276</v>
      </c>
      <c r="I20" s="12">
        <f t="shared" si="6"/>
        <v>61764</v>
      </c>
      <c r="J20" s="12">
        <f t="shared" si="6"/>
        <v>81302</v>
      </c>
      <c r="K20" s="13">
        <f t="shared" si="6"/>
        <v>81302</v>
      </c>
    </row>
    <row r="21" spans="1:11" x14ac:dyDescent="0.2">
      <c r="A21" s="7" t="s">
        <v>10</v>
      </c>
      <c r="B21" s="8"/>
      <c r="C21" s="9"/>
      <c r="D21" s="9"/>
      <c r="E21" s="9">
        <f>SUM(E19:E20)</f>
        <v>-12200</v>
      </c>
      <c r="F21" s="9">
        <f t="shared" ref="F21:K21" si="7">SUM(F19:F20)</f>
        <v>-15450</v>
      </c>
      <c r="G21" s="9">
        <f t="shared" si="7"/>
        <v>-34757</v>
      </c>
      <c r="H21" s="9">
        <f t="shared" si="7"/>
        <v>-54476</v>
      </c>
      <c r="I21" s="9">
        <f t="shared" si="7"/>
        <v>-73964</v>
      </c>
      <c r="J21" s="9">
        <f t="shared" si="7"/>
        <v>-93502</v>
      </c>
      <c r="K21" s="10">
        <f t="shared" si="7"/>
        <v>-93502</v>
      </c>
    </row>
    <row r="22" spans="1:11" x14ac:dyDescent="0.2">
      <c r="A22" s="7"/>
      <c r="B22" s="8"/>
      <c r="C22" s="9"/>
      <c r="D22" s="9"/>
      <c r="E22" s="9"/>
      <c r="F22" s="9"/>
      <c r="G22" s="9"/>
      <c r="H22" s="9"/>
      <c r="I22" s="9"/>
      <c r="J22" s="9"/>
      <c r="K22" s="10"/>
    </row>
    <row r="23" spans="1:11" x14ac:dyDescent="0.2">
      <c r="A23" s="7" t="s">
        <v>12</v>
      </c>
      <c r="B23" s="8"/>
      <c r="C23" s="9"/>
      <c r="D23" s="9"/>
      <c r="E23" s="12">
        <f>+E$11</f>
        <v>-12019</v>
      </c>
      <c r="F23" s="12">
        <f t="shared" ref="F23:K23" si="8">+F$11</f>
        <v>-24038</v>
      </c>
      <c r="G23" s="12">
        <f t="shared" si="8"/>
        <v>-36057</v>
      </c>
      <c r="H23" s="12">
        <f t="shared" si="8"/>
        <v>-48076</v>
      </c>
      <c r="I23" s="12">
        <f t="shared" si="8"/>
        <v>-60095</v>
      </c>
      <c r="J23" s="12">
        <f t="shared" si="8"/>
        <v>-72114</v>
      </c>
      <c r="K23" s="13">
        <f t="shared" si="8"/>
        <v>-84133</v>
      </c>
    </row>
    <row r="24" spans="1:11" ht="16.5" thickBot="1" x14ac:dyDescent="0.25">
      <c r="A24" s="11" t="s">
        <v>3</v>
      </c>
      <c r="B24" s="8"/>
      <c r="C24" s="9"/>
      <c r="D24" s="9"/>
      <c r="E24" s="9">
        <f>+E21+E23</f>
        <v>-24219</v>
      </c>
      <c r="F24" s="9">
        <f t="shared" ref="F24:K24" si="9">+F21+F23</f>
        <v>-39488</v>
      </c>
      <c r="G24" s="9">
        <f t="shared" si="9"/>
        <v>-70814</v>
      </c>
      <c r="H24" s="9">
        <f t="shared" si="9"/>
        <v>-102552</v>
      </c>
      <c r="I24" s="9">
        <f t="shared" si="9"/>
        <v>-134059</v>
      </c>
      <c r="J24" s="9">
        <f t="shared" si="9"/>
        <v>-165616</v>
      </c>
      <c r="K24" s="10">
        <f t="shared" si="9"/>
        <v>-177635</v>
      </c>
    </row>
    <row r="25" spans="1:11" ht="16.5" thickBot="1" x14ac:dyDescent="0.25">
      <c r="A25" s="14" t="str">
        <f>"Projections:  "&amp;A15</f>
        <v>Projections:  Hold the line:</v>
      </c>
      <c r="B25" s="15"/>
      <c r="C25" s="16">
        <f t="shared" ref="C25:K25" si="10">+C16+C24</f>
        <v>507914</v>
      </c>
      <c r="D25" s="16">
        <f t="shared" si="10"/>
        <v>536137</v>
      </c>
      <c r="E25" s="16">
        <f t="shared" si="10"/>
        <v>538724.85</v>
      </c>
      <c r="F25" s="16">
        <f t="shared" si="10"/>
        <v>551603.04249999998</v>
      </c>
      <c r="G25" s="16">
        <f t="shared" si="10"/>
        <v>549831.59462500003</v>
      </c>
      <c r="H25" s="16">
        <f t="shared" si="10"/>
        <v>549125.87435625005</v>
      </c>
      <c r="I25" s="16">
        <f t="shared" si="10"/>
        <v>550202.76807406254</v>
      </c>
      <c r="J25" s="16">
        <f t="shared" si="10"/>
        <v>552858.85647776572</v>
      </c>
      <c r="K25" s="17">
        <f t="shared" si="10"/>
        <v>576763.59930165403</v>
      </c>
    </row>
    <row r="26" spans="1:11" ht="15.75" thickBot="1" x14ac:dyDescent="0.25"/>
    <row r="27" spans="1:11" ht="32.25" thickBot="1" x14ac:dyDescent="0.25">
      <c r="A27" s="18" t="s">
        <v>6</v>
      </c>
      <c r="B27" s="19"/>
      <c r="C27" s="20" t="s">
        <v>8</v>
      </c>
      <c r="D27" s="20" t="s">
        <v>7</v>
      </c>
      <c r="E27" s="20" t="s">
        <v>9</v>
      </c>
      <c r="F27" s="20" t="s">
        <v>9</v>
      </c>
      <c r="G27" s="20" t="s">
        <v>9</v>
      </c>
      <c r="H27" s="20" t="s">
        <v>9</v>
      </c>
      <c r="I27" s="20" t="s">
        <v>9</v>
      </c>
      <c r="J27" s="20" t="s">
        <v>9</v>
      </c>
      <c r="K27" s="21" t="s">
        <v>9</v>
      </c>
    </row>
    <row r="28" spans="1:11" ht="30" x14ac:dyDescent="0.2">
      <c r="A28" s="4" t="str">
        <f>+"Giving Income Grows at "&amp;B28*100&amp;"% 
(Starting 2017)"</f>
        <v>Giving Income Grows at 8% 
(Starting 2017)</v>
      </c>
      <c r="B28" s="30">
        <v>0.08</v>
      </c>
      <c r="C28" s="12">
        <f>+C16</f>
        <v>507914</v>
      </c>
      <c r="D28" s="12">
        <f>+D16</f>
        <v>536137</v>
      </c>
      <c r="E28" s="22">
        <f>+D28*(1+$B28)</f>
        <v>579027.96000000008</v>
      </c>
      <c r="F28" s="22">
        <f t="shared" ref="F28:K28" si="11">+E28*(1+$B28)</f>
        <v>625350.19680000015</v>
      </c>
      <c r="G28" s="22">
        <f t="shared" si="11"/>
        <v>675378.21254400024</v>
      </c>
      <c r="H28" s="22">
        <f t="shared" si="11"/>
        <v>729408.46954752028</v>
      </c>
      <c r="I28" s="22">
        <f t="shared" si="11"/>
        <v>787761.14711132192</v>
      </c>
      <c r="J28" s="22">
        <f t="shared" si="11"/>
        <v>850782.03888022772</v>
      </c>
      <c r="K28" s="23">
        <f t="shared" si="11"/>
        <v>918844.60199064598</v>
      </c>
    </row>
    <row r="29" spans="1:11" x14ac:dyDescent="0.2">
      <c r="A29" s="7"/>
      <c r="B29" s="8"/>
      <c r="C29" s="9"/>
      <c r="D29" s="9"/>
      <c r="E29" s="9"/>
      <c r="F29" s="9"/>
      <c r="G29" s="9"/>
      <c r="H29" s="9"/>
      <c r="I29" s="9"/>
      <c r="J29" s="9"/>
      <c r="K29" s="10"/>
    </row>
    <row r="30" spans="1:11" ht="15.75" x14ac:dyDescent="0.2">
      <c r="A30" s="11" t="s">
        <v>0</v>
      </c>
      <c r="B30" s="8"/>
      <c r="C30" s="9"/>
      <c r="D30" s="9"/>
      <c r="E30" s="9"/>
      <c r="F30" s="9"/>
      <c r="G30" s="9"/>
      <c r="H30" s="9"/>
      <c r="I30" s="9"/>
      <c r="J30" s="9"/>
      <c r="K30" s="10"/>
    </row>
    <row r="31" spans="1:11" x14ac:dyDescent="0.2">
      <c r="A31" s="7" t="s">
        <v>1</v>
      </c>
      <c r="B31" s="8"/>
      <c r="C31" s="9"/>
      <c r="D31" s="9"/>
      <c r="E31" s="12">
        <f>+E$7</f>
        <v>-12200</v>
      </c>
      <c r="F31" s="12">
        <f t="shared" ref="F31:K31" si="12">+F$7</f>
        <v>-18700</v>
      </c>
      <c r="G31" s="12">
        <f t="shared" si="12"/>
        <v>-57520</v>
      </c>
      <c r="H31" s="12">
        <f t="shared" si="12"/>
        <v>-96752</v>
      </c>
      <c r="I31" s="12">
        <f t="shared" si="12"/>
        <v>-135728</v>
      </c>
      <c r="J31" s="12">
        <f t="shared" si="12"/>
        <v>-174804</v>
      </c>
      <c r="K31" s="13">
        <f t="shared" si="12"/>
        <v>-174804</v>
      </c>
    </row>
    <row r="32" spans="1:11" x14ac:dyDescent="0.2">
      <c r="A32" s="7" t="s">
        <v>2</v>
      </c>
      <c r="B32" s="8"/>
      <c r="C32" s="9"/>
      <c r="D32" s="9"/>
      <c r="E32" s="12">
        <f>+E$8</f>
        <v>0</v>
      </c>
      <c r="F32" s="12">
        <f t="shared" ref="F32:K32" si="13">+F$8</f>
        <v>3250</v>
      </c>
      <c r="G32" s="12">
        <f t="shared" si="13"/>
        <v>22763</v>
      </c>
      <c r="H32" s="12">
        <f t="shared" si="13"/>
        <v>42276</v>
      </c>
      <c r="I32" s="12">
        <f t="shared" si="13"/>
        <v>61764</v>
      </c>
      <c r="J32" s="12">
        <f t="shared" si="13"/>
        <v>81302</v>
      </c>
      <c r="K32" s="13">
        <f t="shared" si="13"/>
        <v>81302</v>
      </c>
    </row>
    <row r="33" spans="1:11" x14ac:dyDescent="0.2">
      <c r="A33" s="7" t="s">
        <v>10</v>
      </c>
      <c r="B33" s="8"/>
      <c r="C33" s="9"/>
      <c r="D33" s="9"/>
      <c r="E33" s="9">
        <f>SUM(E31:E32)</f>
        <v>-12200</v>
      </c>
      <c r="F33" s="9">
        <f t="shared" ref="F33:K33" si="14">SUM(F31:F32)</f>
        <v>-15450</v>
      </c>
      <c r="G33" s="9">
        <f t="shared" si="14"/>
        <v>-34757</v>
      </c>
      <c r="H33" s="9">
        <f t="shared" si="14"/>
        <v>-54476</v>
      </c>
      <c r="I33" s="9">
        <f t="shared" si="14"/>
        <v>-73964</v>
      </c>
      <c r="J33" s="9">
        <f t="shared" si="14"/>
        <v>-93502</v>
      </c>
      <c r="K33" s="10">
        <f t="shared" si="14"/>
        <v>-93502</v>
      </c>
    </row>
    <row r="34" spans="1:11" x14ac:dyDescent="0.2">
      <c r="A34" s="7"/>
      <c r="B34" s="8"/>
      <c r="C34" s="9"/>
      <c r="D34" s="9"/>
      <c r="E34" s="9"/>
      <c r="F34" s="9"/>
      <c r="G34" s="9"/>
      <c r="H34" s="9"/>
      <c r="I34" s="9"/>
      <c r="J34" s="9"/>
      <c r="K34" s="10"/>
    </row>
    <row r="35" spans="1:11" x14ac:dyDescent="0.2">
      <c r="A35" s="7" t="s">
        <v>12</v>
      </c>
      <c r="B35" s="8"/>
      <c r="C35" s="9"/>
      <c r="D35" s="9"/>
      <c r="E35" s="12">
        <f>+E$11</f>
        <v>-12019</v>
      </c>
      <c r="F35" s="12">
        <f t="shared" ref="F35:K35" si="15">+F$11</f>
        <v>-24038</v>
      </c>
      <c r="G35" s="12">
        <f t="shared" si="15"/>
        <v>-36057</v>
      </c>
      <c r="H35" s="12">
        <f t="shared" si="15"/>
        <v>-48076</v>
      </c>
      <c r="I35" s="12">
        <f t="shared" si="15"/>
        <v>-60095</v>
      </c>
      <c r="J35" s="12">
        <f t="shared" si="15"/>
        <v>-72114</v>
      </c>
      <c r="K35" s="13">
        <f t="shared" si="15"/>
        <v>-84133</v>
      </c>
    </row>
    <row r="36" spans="1:11" ht="16.5" thickBot="1" x14ac:dyDescent="0.25">
      <c r="A36" s="11" t="s">
        <v>3</v>
      </c>
      <c r="B36" s="8"/>
      <c r="C36" s="9"/>
      <c r="D36" s="9"/>
      <c r="E36" s="9">
        <f>+E33+E35</f>
        <v>-24219</v>
      </c>
      <c r="F36" s="9">
        <f t="shared" ref="F36:K36" si="16">+F33+F35</f>
        <v>-39488</v>
      </c>
      <c r="G36" s="9">
        <f t="shared" si="16"/>
        <v>-70814</v>
      </c>
      <c r="H36" s="9">
        <f t="shared" si="16"/>
        <v>-102552</v>
      </c>
      <c r="I36" s="9">
        <f t="shared" si="16"/>
        <v>-134059</v>
      </c>
      <c r="J36" s="9">
        <f t="shared" si="16"/>
        <v>-165616</v>
      </c>
      <c r="K36" s="10">
        <f t="shared" si="16"/>
        <v>-177635</v>
      </c>
    </row>
    <row r="37" spans="1:11" ht="16.5" thickBot="1" x14ac:dyDescent="0.25">
      <c r="A37" s="14" t="str">
        <f>"Projections:  "&amp;A27</f>
        <v>Projections:  Grow:</v>
      </c>
      <c r="B37" s="15"/>
      <c r="C37" s="16">
        <f t="shared" ref="C37:K37" si="17">+C28+C36</f>
        <v>507914</v>
      </c>
      <c r="D37" s="16">
        <f t="shared" si="17"/>
        <v>536137</v>
      </c>
      <c r="E37" s="16">
        <f t="shared" si="17"/>
        <v>554808.96000000008</v>
      </c>
      <c r="F37" s="16">
        <f t="shared" si="17"/>
        <v>585862.19680000015</v>
      </c>
      <c r="G37" s="16">
        <f t="shared" si="17"/>
        <v>604564.21254400024</v>
      </c>
      <c r="H37" s="16">
        <f t="shared" si="17"/>
        <v>626856.46954752028</v>
      </c>
      <c r="I37" s="16">
        <f t="shared" si="17"/>
        <v>653702.14711132192</v>
      </c>
      <c r="J37" s="16">
        <f t="shared" si="17"/>
        <v>685166.03888022772</v>
      </c>
      <c r="K37" s="17">
        <f t="shared" si="17"/>
        <v>741209.60199064598</v>
      </c>
    </row>
  </sheetData>
  <mergeCells count="2">
    <mergeCell ref="A1:K1"/>
    <mergeCell ref="A3:B3"/>
  </mergeCells>
  <printOptions horizontalCentered="1" verticalCentered="1"/>
  <pageMargins left="0" right="0" top="0.25" bottom="0.2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Dawn's</vt:lpstr>
      <vt:lpstr>Dawn's Assumptions</vt:lpstr>
      <vt:lpstr>Neal's</vt:lpstr>
      <vt:lpstr>Neal's Assumptions</vt:lpstr>
      <vt:lpstr>Original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2016-03-14T17:57:27Z</cp:lastPrinted>
  <dcterms:created xsi:type="dcterms:W3CDTF">2016-02-23T13:45:28Z</dcterms:created>
  <dcterms:modified xsi:type="dcterms:W3CDTF">2016-03-14T17:58:39Z</dcterms:modified>
</cp:coreProperties>
</file>